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150" windowWidth="22380" windowHeight="12150" tabRatio="577" activeTab="0"/>
  </bookViews>
  <sheets>
    <sheet name="Super Marché" sheetId="1" r:id="rId1"/>
    <sheet name="Alcool" sheetId="2" r:id="rId2"/>
    <sheet name="Feuil1" sheetId="3" r:id="rId3"/>
    <sheet name="Ecole" sheetId="4" r:id="rId4"/>
    <sheet name="Tarif voiture" sheetId="5" r:id="rId5"/>
    <sheet name="Photo" sheetId="6" r:id="rId6"/>
    <sheet name="Jus d'orange" sheetId="7" r:id="rId7"/>
    <sheet name="Valeur energetique" sheetId="8" r:id="rId8"/>
    <sheet name="Feuil2" sheetId="9" r:id="rId9"/>
    <sheet name="Ou acheter" sheetId="10" r:id="rId10"/>
    <sheet name="Bio" sheetId="11" r:id="rId11"/>
  </sheets>
  <definedNames/>
  <calcPr fullCalcOnLoad="1"/>
</workbook>
</file>

<file path=xl/comments1.xml><?xml version="1.0" encoding="utf-8"?>
<comments xmlns="http://schemas.openxmlformats.org/spreadsheetml/2006/main">
  <authors>
    <author>ALPHA</author>
    <author>Alpha</author>
  </authors>
  <commentList>
    <comment ref="C180" authorId="0">
      <text>
        <r>
          <rPr>
            <sz val="8"/>
            <rFont val="Tahoma"/>
            <family val="2"/>
          </rPr>
          <t>64 feuilles</t>
        </r>
      </text>
    </comment>
    <comment ref="C181" authorId="0">
      <text>
        <r>
          <rPr>
            <sz val="8"/>
            <rFont val="Tahoma"/>
            <family val="2"/>
          </rPr>
          <t>160 feuilles
137 x 102
64 g/m²
143 g rouleau
Trop rèche</t>
        </r>
      </text>
    </comment>
    <comment ref="W9" authorId="0">
      <text>
        <r>
          <rPr>
            <sz val="8"/>
            <rFont val="Tahoma"/>
            <family val="2"/>
          </rPr>
          <t>Géant vert</t>
        </r>
      </text>
    </comment>
    <comment ref="G9" authorId="0">
      <text>
        <r>
          <rPr>
            <sz val="8"/>
            <rFont val="Tahoma"/>
            <family val="2"/>
          </rPr>
          <t>Géant vert</t>
        </r>
      </text>
    </comment>
    <comment ref="G10" authorId="0">
      <text>
        <r>
          <rPr>
            <sz val="8"/>
            <rFont val="Tahoma"/>
            <family val="2"/>
          </rPr>
          <t>Géant vert</t>
        </r>
      </text>
    </comment>
    <comment ref="W10" authorId="0">
      <text>
        <r>
          <rPr>
            <sz val="8"/>
            <rFont val="Tahoma"/>
            <family val="2"/>
          </rPr>
          <t>Géant vert</t>
        </r>
      </text>
    </comment>
    <comment ref="W115" authorId="0">
      <text>
        <r>
          <rPr>
            <sz val="8"/>
            <rFont val="Tahoma"/>
            <family val="2"/>
          </rPr>
          <t>4 x 135 g</t>
        </r>
      </text>
    </comment>
    <comment ref="AA115" authorId="0">
      <text>
        <r>
          <rPr>
            <sz val="8"/>
            <rFont val="Tahoma"/>
            <family val="2"/>
          </rPr>
          <t>4 x 135 g</t>
        </r>
      </text>
    </comment>
    <comment ref="C192" authorId="0">
      <text>
        <r>
          <rPr>
            <sz val="8"/>
            <rFont val="Tahoma"/>
            <family val="2"/>
          </rPr>
          <t>150 g</t>
        </r>
      </text>
    </comment>
    <comment ref="AE191" authorId="0">
      <text>
        <r>
          <rPr>
            <sz val="8"/>
            <rFont val="Tahoma"/>
            <family val="2"/>
          </rPr>
          <t>par 3</t>
        </r>
      </text>
    </comment>
    <comment ref="AK220" authorId="0">
      <text>
        <r>
          <rPr>
            <sz val="8"/>
            <rFont val="Tahoma"/>
            <family val="2"/>
          </rPr>
          <t>44 cm Bon</t>
        </r>
      </text>
    </comment>
    <comment ref="AK221" authorId="0">
      <text>
        <r>
          <rPr>
            <sz val="8"/>
            <rFont val="Tahoma"/>
            <family val="2"/>
          </rPr>
          <t>trop petit</t>
        </r>
      </text>
    </comment>
    <comment ref="AE194" authorId="0">
      <text>
        <r>
          <rPr>
            <sz val="8"/>
            <rFont val="Tahoma"/>
            <family val="2"/>
          </rPr>
          <t xml:space="preserve">par 4
</t>
        </r>
      </text>
    </comment>
    <comment ref="AE15" authorId="0">
      <text>
        <r>
          <rPr>
            <sz val="8"/>
            <rFont val="Tahoma"/>
            <family val="2"/>
          </rPr>
          <t>par 6</t>
        </r>
      </text>
    </comment>
    <comment ref="AE16" authorId="0">
      <text>
        <r>
          <rPr>
            <sz val="8"/>
            <rFont val="Tahoma"/>
            <family val="2"/>
          </rPr>
          <t>par 6</t>
        </r>
      </text>
    </comment>
    <comment ref="AE199" authorId="0">
      <text>
        <r>
          <rPr>
            <sz val="8"/>
            <rFont val="Tahoma"/>
            <family val="2"/>
          </rPr>
          <t>par 6</t>
        </r>
      </text>
    </comment>
    <comment ref="B227" authorId="0">
      <text>
        <r>
          <rPr>
            <sz val="8"/>
            <rFont val="Tahoma"/>
            <family val="2"/>
          </rPr>
          <t>320 g</t>
        </r>
      </text>
    </comment>
    <comment ref="W11" authorId="0">
      <text>
        <r>
          <rPr>
            <sz val="8"/>
            <rFont val="Tahoma"/>
            <family val="2"/>
          </rPr>
          <t>Géant vert</t>
        </r>
      </text>
    </comment>
    <comment ref="W12" authorId="0">
      <text>
        <r>
          <rPr>
            <sz val="8"/>
            <rFont val="Tahoma"/>
            <family val="2"/>
          </rPr>
          <t>Géant vert</t>
        </r>
      </text>
    </comment>
    <comment ref="G115" authorId="0">
      <text>
        <r>
          <rPr>
            <sz val="8"/>
            <rFont val="Tahoma"/>
            <family val="2"/>
          </rPr>
          <t>4 x 135 g</t>
        </r>
      </text>
    </comment>
    <comment ref="AB106" authorId="1">
      <text>
        <r>
          <rPr>
            <sz val="8"/>
            <rFont val="Tahoma"/>
            <family val="2"/>
          </rPr>
          <t>0,32€</t>
        </r>
      </text>
    </comment>
    <comment ref="B39" authorId="1">
      <text>
        <r>
          <rPr>
            <sz val="8"/>
            <rFont val="Tahoma"/>
            <family val="2"/>
          </rPr>
          <t>sans conservateur</t>
        </r>
      </text>
    </comment>
    <comment ref="B26" authorId="1">
      <text>
        <r>
          <rPr>
            <b/>
            <sz val="8"/>
            <rFont val="Tahoma"/>
            <family val="2"/>
          </rPr>
          <t>Ne pas acheter :</t>
        </r>
        <r>
          <rPr>
            <sz val="8"/>
            <rFont val="Tahoma"/>
            <family val="2"/>
          </rPr>
          <t xml:space="preserve">
Leclerc
Casino
Auchan
Petit navire
Intermarché
Saupiquet</t>
        </r>
      </text>
    </comment>
    <comment ref="L47" authorId="1">
      <text>
        <r>
          <rPr>
            <sz val="8"/>
            <rFont val="Tahoma"/>
            <family val="2"/>
          </rPr>
          <t>promo 3€
4,11</t>
        </r>
      </text>
    </comment>
    <comment ref="D164" authorId="1">
      <text>
        <r>
          <rPr>
            <b/>
            <sz val="8"/>
            <rFont val="Tahoma"/>
            <family val="2"/>
          </rPr>
          <t>Promo :</t>
        </r>
        <r>
          <rPr>
            <sz val="8"/>
            <rFont val="Tahoma"/>
            <family val="2"/>
          </rPr>
          <t xml:space="preserve">
1,09€</t>
        </r>
      </text>
    </comment>
    <comment ref="D179" authorId="1">
      <text>
        <r>
          <rPr>
            <sz val="8"/>
            <rFont val="Tahoma"/>
            <family val="2"/>
          </rPr>
          <t>1,12 €</t>
        </r>
      </text>
    </comment>
    <comment ref="H39" authorId="1">
      <text>
        <r>
          <rPr>
            <sz val="8"/>
            <rFont val="Tahoma"/>
            <family val="2"/>
          </rPr>
          <t>4,31€
4,33€</t>
        </r>
      </text>
    </comment>
  </commentList>
</comments>
</file>

<file path=xl/comments10.xml><?xml version="1.0" encoding="utf-8"?>
<comments xmlns="http://schemas.openxmlformats.org/spreadsheetml/2006/main">
  <authors>
    <author>Alpha</author>
  </authors>
  <commentList>
    <comment ref="F52" authorId="0">
      <text>
        <r>
          <rPr>
            <sz val="8"/>
            <rFont val="Tahoma"/>
            <family val="2"/>
          </rPr>
          <t>augmentation 10c le 22-10-2015</t>
        </r>
      </text>
    </comment>
    <comment ref="F66" authorId="0">
      <text>
        <r>
          <rPr>
            <sz val="8"/>
            <rFont val="Tahoma"/>
            <family val="2"/>
          </rPr>
          <t>augmentation 15c le 22-10-2015</t>
        </r>
      </text>
    </comment>
    <comment ref="E22" authorId="0">
      <text>
        <r>
          <rPr>
            <sz val="8"/>
            <rFont val="Tahoma"/>
            <family val="2"/>
          </rPr>
          <t>10,49</t>
        </r>
      </text>
    </comment>
    <comment ref="F41" authorId="0">
      <text>
        <r>
          <rPr>
            <sz val="8"/>
            <rFont val="Tahoma"/>
            <family val="2"/>
          </rPr>
          <t>1,5 -&gt; 1,80</t>
        </r>
      </text>
    </comment>
    <comment ref="F107" authorId="0">
      <text>
        <r>
          <rPr>
            <sz val="8"/>
            <rFont val="Tahoma"/>
            <family val="2"/>
          </rPr>
          <t>1,20 -&gt; 1,70</t>
        </r>
      </text>
    </comment>
    <comment ref="D55" authorId="0">
      <text>
        <r>
          <rPr>
            <sz val="8"/>
            <rFont val="Tahoma"/>
            <family val="2"/>
          </rPr>
          <t>poids net</t>
        </r>
      </text>
    </comment>
  </commentList>
</comments>
</file>

<file path=xl/comments2.xml><?xml version="1.0" encoding="utf-8"?>
<comments xmlns="http://schemas.openxmlformats.org/spreadsheetml/2006/main">
  <authors>
    <author>ALPHA</author>
  </authors>
  <commentList>
    <comment ref="C31" authorId="0">
      <text>
        <r>
          <rPr>
            <sz val="8"/>
            <rFont val="Tahoma"/>
            <family val="2"/>
          </rPr>
          <t>15,5% vol.</t>
        </r>
      </text>
    </comment>
    <comment ref="K31" authorId="0">
      <text>
        <r>
          <rPr>
            <sz val="8"/>
            <rFont val="Tahoma"/>
            <family val="2"/>
          </rPr>
          <t xml:space="preserve">16% vol.
mise en bouteille 666011
</t>
        </r>
      </text>
    </comment>
    <comment ref="A35" authorId="0">
      <text>
        <r>
          <rPr>
            <sz val="8"/>
            <rFont val="Tahoma"/>
            <family val="2"/>
          </rPr>
          <t>40%</t>
        </r>
      </text>
    </comment>
    <comment ref="B50" authorId="0">
      <text>
        <r>
          <rPr>
            <sz val="8"/>
            <rFont val="Tahoma"/>
            <family val="2"/>
          </rPr>
          <t>Fruité</t>
        </r>
      </text>
    </comment>
    <comment ref="J50" authorId="0">
      <text>
        <r>
          <rPr>
            <sz val="8"/>
            <rFont val="Tahoma"/>
            <family val="2"/>
          </rPr>
          <t>par 5</t>
        </r>
      </text>
    </comment>
    <comment ref="F52" authorId="0">
      <text>
        <r>
          <rPr>
            <sz val="8"/>
            <rFont val="Tahoma"/>
            <family val="2"/>
          </rPr>
          <t>par 6</t>
        </r>
      </text>
    </comment>
    <comment ref="J52" authorId="0">
      <text>
        <r>
          <rPr>
            <sz val="8"/>
            <rFont val="Tahoma"/>
            <family val="2"/>
          </rPr>
          <t>par 10</t>
        </r>
      </text>
    </comment>
    <comment ref="B53" authorId="0">
      <text>
        <r>
          <rPr>
            <sz val="8"/>
            <rFont val="Tahoma"/>
            <family val="2"/>
          </rPr>
          <t>par 6</t>
        </r>
      </text>
    </comment>
    <comment ref="F53" authorId="0">
      <text>
        <r>
          <rPr>
            <sz val="8"/>
            <rFont val="Tahoma"/>
            <family val="2"/>
          </rPr>
          <t>par 6</t>
        </r>
      </text>
    </comment>
    <comment ref="S55" authorId="0">
      <text>
        <r>
          <rPr>
            <sz val="8"/>
            <rFont val="Tahoma"/>
            <family val="2"/>
          </rPr>
          <t>Tokapi</t>
        </r>
      </text>
    </comment>
    <comment ref="B56" authorId="0">
      <text>
        <r>
          <rPr>
            <sz val="8"/>
            <rFont val="Tahoma"/>
            <family val="2"/>
          </rPr>
          <t>frabriqué par EMB 67176</t>
        </r>
      </text>
    </comment>
  </commentList>
</comments>
</file>

<file path=xl/comments7.xml><?xml version="1.0" encoding="utf-8"?>
<comments xmlns="http://schemas.openxmlformats.org/spreadsheetml/2006/main">
  <authors>
    <author>ALPHA</author>
  </authors>
  <commentList>
    <comment ref="M6" authorId="0">
      <text>
        <r>
          <rPr>
            <sz val="8"/>
            <rFont val="Tahoma"/>
            <family val="2"/>
          </rPr>
          <t>50% de l'apport journalier</t>
        </r>
      </text>
    </comment>
  </commentList>
</comments>
</file>

<file path=xl/sharedStrings.xml><?xml version="1.0" encoding="utf-8"?>
<sst xmlns="http://schemas.openxmlformats.org/spreadsheetml/2006/main" count="607" uniqueCount="465">
  <si>
    <t>Lidl</t>
  </si>
  <si>
    <t>lait</t>
  </si>
  <si>
    <t>eau gazeuse</t>
  </si>
  <si>
    <t>coca</t>
  </si>
  <si>
    <t>mouchoir</t>
  </si>
  <si>
    <t>olive</t>
  </si>
  <si>
    <t>cotton tige</t>
  </si>
  <si>
    <t>Auchan</t>
  </si>
  <si>
    <t>Carrefour</t>
  </si>
  <si>
    <t>Leclerc</t>
  </si>
  <si>
    <t>Pêche</t>
  </si>
  <si>
    <t>crème de marron</t>
  </si>
  <si>
    <t>Yabon</t>
  </si>
  <si>
    <t>Paddy</t>
  </si>
  <si>
    <t>bretzel+stick</t>
  </si>
  <si>
    <t>stick</t>
  </si>
  <si>
    <t>Bushmil</t>
  </si>
  <si>
    <t>Bushmil 10</t>
  </si>
  <si>
    <t>Jameson</t>
  </si>
  <si>
    <t>Jack Daniel</t>
  </si>
  <si>
    <t>pétal maïs</t>
  </si>
  <si>
    <t>sucre poudre</t>
  </si>
  <si>
    <t>Sciseau</t>
  </si>
  <si>
    <t>Peinture en tube</t>
  </si>
  <si>
    <t>Triple décimètre</t>
  </si>
  <si>
    <t>Equerre</t>
  </si>
  <si>
    <t>Compas</t>
  </si>
  <si>
    <t>Pinceau 2-8-12</t>
  </si>
  <si>
    <t>Crayon de couleur</t>
  </si>
  <si>
    <t>Feutre</t>
  </si>
  <si>
    <t>x12</t>
  </si>
  <si>
    <t>Weetos</t>
  </si>
  <si>
    <t>Peugeot</t>
  </si>
  <si>
    <t>crevaison</t>
  </si>
  <si>
    <t>changement de pneu</t>
  </si>
  <si>
    <t>Midas</t>
  </si>
  <si>
    <t>Vidange</t>
  </si>
  <si>
    <t>Cokin Filter Fast 2,0</t>
  </si>
  <si>
    <t>Lowepro Nova3 AW</t>
  </si>
  <si>
    <t>Sopalin</t>
  </si>
  <si>
    <t>Ferrero</t>
  </si>
  <si>
    <t>PQ</t>
  </si>
  <si>
    <t>Muscat</t>
  </si>
  <si>
    <t>Eau de javel</t>
  </si>
  <si>
    <t>Liquide vaisselle</t>
  </si>
  <si>
    <t>Rik &amp; Rok</t>
  </si>
  <si>
    <t>Boisson au jus de fruit</t>
  </si>
  <si>
    <t>jus de fruit concentré</t>
  </si>
  <si>
    <t>198 kj</t>
  </si>
  <si>
    <t>47 kcal</t>
  </si>
  <si>
    <t>Pour 100 ml</t>
  </si>
  <si>
    <t>Energie</t>
  </si>
  <si>
    <t>Protéine</t>
  </si>
  <si>
    <t>Glucides</t>
  </si>
  <si>
    <t>Lipides</t>
  </si>
  <si>
    <t>,15 g</t>
  </si>
  <si>
    <t>0,05 g</t>
  </si>
  <si>
    <t>11,4 g</t>
  </si>
  <si>
    <t>Bevanda</t>
  </si>
  <si>
    <t>orange</t>
  </si>
  <si>
    <t>citron</t>
  </si>
  <si>
    <t>Solevita</t>
  </si>
  <si>
    <t>182 kj</t>
  </si>
  <si>
    <t>43 kcal</t>
  </si>
  <si>
    <t>,7 g</t>
  </si>
  <si>
    <t>8,9 g</t>
  </si>
  <si>
    <t>0,2 g</t>
  </si>
  <si>
    <t>Vitamine C</t>
  </si>
  <si>
    <t>30 mg</t>
  </si>
  <si>
    <t>Stick salée</t>
  </si>
  <si>
    <t>Pour 100 g</t>
  </si>
  <si>
    <t>Jus d'orange 100%</t>
  </si>
  <si>
    <t>Jus d'orange 20%</t>
  </si>
  <si>
    <t>Jus d'orange 12%</t>
  </si>
  <si>
    <t>4/4</t>
  </si>
  <si>
    <t>twix auchan</t>
  </si>
  <si>
    <t>lion auchan</t>
  </si>
  <si>
    <t>Qté</t>
  </si>
  <si>
    <t>unitaire</t>
  </si>
  <si>
    <t>Amidon</t>
  </si>
  <si>
    <t>Sodium</t>
  </si>
  <si>
    <t>Fibres</t>
  </si>
  <si>
    <t>Nettoyant injecteur</t>
  </si>
  <si>
    <t>economie</t>
  </si>
  <si>
    <t>prix fort</t>
  </si>
  <si>
    <t>ristoune</t>
  </si>
  <si>
    <t>prix unitaire</t>
  </si>
  <si>
    <t>cidre brut</t>
  </si>
  <si>
    <t>cidre doux</t>
  </si>
  <si>
    <t>Beurre salé</t>
  </si>
  <si>
    <t>Moltonel</t>
  </si>
  <si>
    <t>Maïs Géant Vert</t>
  </si>
  <si>
    <t>Maïs</t>
  </si>
  <si>
    <t>Carte d'or caramel</t>
  </si>
  <si>
    <t>Savonette</t>
  </si>
  <si>
    <t>Dentifice</t>
  </si>
  <si>
    <t>Savon liquide</t>
  </si>
  <si>
    <t>Gelé de groseil</t>
  </si>
  <si>
    <t>Recharge savon</t>
  </si>
  <si>
    <t>Beurre de cacahuette</t>
  </si>
  <si>
    <t>Metro</t>
  </si>
  <si>
    <t>h.t.</t>
  </si>
  <si>
    <t>Gant latex</t>
  </si>
  <si>
    <t>Eau ecarlate</t>
  </si>
  <si>
    <t>Lessive</t>
  </si>
  <si>
    <t>Gant Mapa</t>
  </si>
  <si>
    <t>7-71/2</t>
  </si>
  <si>
    <t>3 x 125</t>
  </si>
  <si>
    <t>Gant Vinyl</t>
  </si>
  <si>
    <t>Cotton démaquillage</t>
  </si>
  <si>
    <t>Ruhm</t>
  </si>
  <si>
    <t>Gin</t>
  </si>
  <si>
    <t>Pastis</t>
  </si>
  <si>
    <t>Black Bush</t>
  </si>
  <si>
    <t>Décape four</t>
  </si>
  <si>
    <t>Salade</t>
  </si>
  <si>
    <t>Miette de thon</t>
  </si>
  <si>
    <t>Girolle</t>
  </si>
  <si>
    <t>L-V : 5h30 - 20h30</t>
  </si>
  <si>
    <t>S : 5h30 - 19h00</t>
  </si>
  <si>
    <t>Pinte</t>
  </si>
  <si>
    <t>Cintre 44,5 cm</t>
  </si>
  <si>
    <t>Cintre 42 cm</t>
  </si>
  <si>
    <t>Champoing Elseve</t>
  </si>
  <si>
    <t>Cœur de palmier</t>
  </si>
  <si>
    <t>Lave vitre</t>
  </si>
  <si>
    <t>Sirop de menthe</t>
  </si>
  <si>
    <t>Colle UHU</t>
  </si>
  <si>
    <t>Marquer effaçable</t>
  </si>
  <si>
    <t>Porte mine 0,7mm</t>
  </si>
  <si>
    <t>Bic</t>
  </si>
  <si>
    <t>Crotin de chêvre</t>
  </si>
  <si>
    <t>Munster</t>
  </si>
  <si>
    <t>Morbier</t>
  </si>
  <si>
    <t>Cantal</t>
  </si>
  <si>
    <t>Carotte rapé</t>
  </si>
  <si>
    <t>Céleri rémoulade</t>
  </si>
  <si>
    <t>Classeur 40mm</t>
  </si>
  <si>
    <t>Classeur 50mm</t>
  </si>
  <si>
    <t>Classeur 65mm</t>
  </si>
  <si>
    <t>Classeur 90mm</t>
  </si>
  <si>
    <t>Fruits sec</t>
  </si>
  <si>
    <t>Thaïti douche</t>
  </si>
  <si>
    <t>Noix de cajou</t>
  </si>
  <si>
    <t>Ravioli crevette</t>
  </si>
  <si>
    <t>Panier ou couvercle</t>
  </si>
  <si>
    <t>Hoanh Thanh Shanghai</t>
  </si>
  <si>
    <t>Raviolis crevette</t>
  </si>
  <si>
    <t>Ravioli Xiu Mai</t>
  </si>
  <si>
    <t>Sauce piment</t>
  </si>
  <si>
    <t>Sauce rouleau</t>
  </si>
  <si>
    <t>Beignet de crevette</t>
  </si>
  <si>
    <t>Porto</t>
  </si>
  <si>
    <t>Jameson 12 ans</t>
  </si>
  <si>
    <t>-</t>
  </si>
  <si>
    <t>Sucre de cane</t>
  </si>
  <si>
    <t>Maïs GV original</t>
  </si>
  <si>
    <t>Maïs GV ultra tendre</t>
  </si>
  <si>
    <t>Maïs GV croquant</t>
  </si>
  <si>
    <t>Huile d'olive</t>
  </si>
  <si>
    <t>sucre cristal</t>
  </si>
  <si>
    <t>sucre morceau</t>
  </si>
  <si>
    <t>Aluminim</t>
  </si>
  <si>
    <t>Eponge pt gratante</t>
  </si>
  <si>
    <t>Poivron</t>
  </si>
  <si>
    <t>Huile tournesol</t>
  </si>
  <si>
    <t>Huile d'arachide</t>
  </si>
  <si>
    <t>Huile de noix</t>
  </si>
  <si>
    <t>Vinaigre de vin</t>
  </si>
  <si>
    <t>Vinaigre blanc</t>
  </si>
  <si>
    <t>Cocktail</t>
  </si>
  <si>
    <t>Poire</t>
  </si>
  <si>
    <t>Ananas</t>
  </si>
  <si>
    <t>Poire William 40°</t>
  </si>
  <si>
    <t>Chêvre</t>
  </si>
  <si>
    <t>Reblochon</t>
  </si>
  <si>
    <t>Rustique</t>
  </si>
  <si>
    <t>Leetchee</t>
  </si>
  <si>
    <t>Les Frére tang</t>
  </si>
  <si>
    <t>Steak Charal 5%</t>
  </si>
  <si>
    <t>Bushmil 16</t>
  </si>
  <si>
    <t>Laphroaig 10 ans</t>
  </si>
  <si>
    <t>Produit</t>
  </si>
  <si>
    <t>Faisselle</t>
  </si>
  <si>
    <t>3 x 80 g</t>
  </si>
  <si>
    <t>Marron suisse</t>
  </si>
  <si>
    <t>Crème fraiche</t>
  </si>
  <si>
    <t>Crotin</t>
  </si>
  <si>
    <t>Champignon grec</t>
  </si>
  <si>
    <t>Maïs crocant</t>
  </si>
  <si>
    <t>Champignon mini</t>
  </si>
  <si>
    <t>Chocolat</t>
  </si>
  <si>
    <t>Crème de maron</t>
  </si>
  <si>
    <t>Fontenay</t>
  </si>
  <si>
    <t>Neuilly</t>
  </si>
  <si>
    <t>Foie de morue</t>
  </si>
  <si>
    <t>x4</t>
  </si>
  <si>
    <t>x8</t>
  </si>
  <si>
    <t>50 cl</t>
  </si>
  <si>
    <t>Maïs tendre</t>
  </si>
  <si>
    <t>x3</t>
  </si>
  <si>
    <t>ED</t>
  </si>
  <si>
    <t>Single Barel</t>
  </si>
  <si>
    <t>Glenfiddich 18 ans</t>
  </si>
  <si>
    <t>Old</t>
  </si>
  <si>
    <t>Knokendo 12</t>
  </si>
  <si>
    <t>Knokendo 15</t>
  </si>
  <si>
    <t>Knokendo 18</t>
  </si>
  <si>
    <t>Isle du Jura</t>
  </si>
  <si>
    <t>Isle of Jura Superstition</t>
  </si>
  <si>
    <t>Mirte</t>
  </si>
  <si>
    <t>Goudale</t>
  </si>
  <si>
    <t>Divine</t>
  </si>
  <si>
    <t>biere Otweiler</t>
  </si>
  <si>
    <t>Gentleman</t>
  </si>
  <si>
    <t>Limonade</t>
  </si>
  <si>
    <t>eau gazéifiée</t>
  </si>
  <si>
    <t>sucre</t>
  </si>
  <si>
    <t>acidifiant : acide citrique</t>
  </si>
  <si>
    <t>arôme naturel de citron et de lime</t>
  </si>
  <si>
    <t>correcteur d'acidité : citrate trisodique</t>
  </si>
  <si>
    <t>Chinois</t>
  </si>
  <si>
    <t>Toast</t>
  </si>
  <si>
    <t>Leader Price</t>
  </si>
  <si>
    <t>leader Price</t>
  </si>
  <si>
    <t>Hyper U</t>
  </si>
  <si>
    <t>Leclerc Ponteau</t>
  </si>
  <si>
    <t>Single</t>
  </si>
  <si>
    <t>Jack 0,70</t>
  </si>
  <si>
    <t>Jack 1l</t>
  </si>
  <si>
    <t>Tullamore</t>
  </si>
  <si>
    <t>Carrfour Ponteau</t>
  </si>
  <si>
    <t>Knockando</t>
  </si>
  <si>
    <t>Talisker</t>
  </si>
  <si>
    <t>Gauffre miel</t>
  </si>
  <si>
    <t>Bowmore 12ans</t>
  </si>
  <si>
    <t>Jack 1,5l</t>
  </si>
  <si>
    <t>Subrowska</t>
  </si>
  <si>
    <t>Ananas brisé</t>
  </si>
  <si>
    <t>Huile de noix 50</t>
  </si>
  <si>
    <t>Huile de pépin 1L</t>
  </si>
  <si>
    <t>Huile colsa</t>
  </si>
  <si>
    <t>Huile colsa 2l</t>
  </si>
  <si>
    <t>Huile colsa 67,5cl</t>
  </si>
  <si>
    <t>Emental rapé 200g</t>
  </si>
  <si>
    <t>Emental rapé 1Kg</t>
  </si>
  <si>
    <t>Emental rapé 500g</t>
  </si>
  <si>
    <t>Emental rapé 325g</t>
  </si>
  <si>
    <t>Emental rapé 350g</t>
  </si>
  <si>
    <t>Emental rapé 750g</t>
  </si>
  <si>
    <t>Sucre complet</t>
  </si>
  <si>
    <t>Naturela</t>
  </si>
  <si>
    <t>Carrefour Chenevierre</t>
  </si>
  <si>
    <t>Ethiquable</t>
  </si>
  <si>
    <t>Carrfour</t>
  </si>
  <si>
    <t>500 g</t>
  </si>
  <si>
    <t>Altereco</t>
  </si>
  <si>
    <t>System U</t>
  </si>
  <si>
    <t>Œuf omega3</t>
  </si>
  <si>
    <t>Surimi</t>
  </si>
  <si>
    <t>Mayonaise light</t>
  </si>
  <si>
    <t>Sanditch poulet</t>
  </si>
  <si>
    <t>Tang</t>
  </si>
  <si>
    <t>Riz rouge</t>
  </si>
  <si>
    <t>Curry</t>
  </si>
  <si>
    <t>Vin blanc/pêche</t>
  </si>
  <si>
    <t>Desser soja</t>
  </si>
  <si>
    <t>Champoing</t>
  </si>
  <si>
    <t>Huile essentielle</t>
  </si>
  <si>
    <t>Niaouli</t>
  </si>
  <si>
    <t>Banane</t>
  </si>
  <si>
    <t>au Kg</t>
  </si>
  <si>
    <t>Dermofil Indien</t>
  </si>
  <si>
    <t>Cornichon</t>
  </si>
  <si>
    <t>Pain au lait</t>
  </si>
  <si>
    <t>Brioche tranchée</t>
  </si>
  <si>
    <t xml:space="preserve">Pain de mie complet </t>
  </si>
  <si>
    <t>Epi d'or</t>
  </si>
  <si>
    <t>Vanille</t>
  </si>
  <si>
    <t>Sans produit chimique</t>
  </si>
  <si>
    <t>Soja</t>
  </si>
  <si>
    <t>Chips</t>
  </si>
  <si>
    <t>Pont leveque</t>
  </si>
  <si>
    <t>Pain de seigle</t>
  </si>
  <si>
    <t>Oméga 3 - en liberté</t>
  </si>
  <si>
    <t>Fruit rouge</t>
  </si>
  <si>
    <t>Lait cru</t>
  </si>
  <si>
    <t>Oméga 3 - en batterie</t>
  </si>
  <si>
    <t>Miel</t>
  </si>
  <si>
    <t>Figues moelleuses</t>
  </si>
  <si>
    <t>+ 15c</t>
  </si>
  <si>
    <t>Single berel</t>
  </si>
  <si>
    <t>- 1c</t>
  </si>
  <si>
    <t>Harry's</t>
  </si>
  <si>
    <t>Cidre</t>
  </si>
  <si>
    <t>Petit muster</t>
  </si>
  <si>
    <t xml:space="preserve">Spagetti complet </t>
  </si>
  <si>
    <t>Trop de bulles</t>
  </si>
  <si>
    <t>Carotte rapée</t>
  </si>
  <si>
    <t>Lentille</t>
  </si>
  <si>
    <t>Carotte / choux</t>
  </si>
  <si>
    <t>Terrine</t>
  </si>
  <si>
    <t>Melimelo</t>
  </si>
  <si>
    <t>Olive verte</t>
  </si>
  <si>
    <t>Chocolat noir</t>
  </si>
  <si>
    <t>Epoisse</t>
  </si>
  <si>
    <t>Tomate séchées</t>
  </si>
  <si>
    <t>Lambrusco</t>
  </si>
  <si>
    <t>Bresaolo</t>
  </si>
  <si>
    <t>Brie de Meaux</t>
  </si>
  <si>
    <t>Savonette de marseille</t>
  </si>
  <si>
    <t>Madeleine</t>
  </si>
  <si>
    <t>Champignon émincé</t>
  </si>
  <si>
    <t>Papier toilette</t>
  </si>
  <si>
    <t>Mont d'or</t>
  </si>
  <si>
    <t>au poids</t>
  </si>
  <si>
    <t>Reblochon (demie)</t>
  </si>
  <si>
    <t>Truite fumée</t>
  </si>
  <si>
    <t>Eau gazeuse</t>
  </si>
  <si>
    <t>au lait cru</t>
  </si>
  <si>
    <t>Marque</t>
  </si>
  <si>
    <t>Désignaion</t>
  </si>
  <si>
    <t>Quantité</t>
  </si>
  <si>
    <t>Prix</t>
  </si>
  <si>
    <t>Commentaire</t>
  </si>
  <si>
    <t>Divers</t>
  </si>
  <si>
    <t>Camember</t>
  </si>
  <si>
    <t>vrai savon de marseille</t>
  </si>
  <si>
    <t>Adoucissant</t>
  </si>
  <si>
    <t>Lenor</t>
  </si>
  <si>
    <t>Envolé d'air frais</t>
  </si>
  <si>
    <t>Petrol Han</t>
  </si>
  <si>
    <t>Stick apéritif</t>
  </si>
  <si>
    <t>Epoise</t>
  </si>
  <si>
    <t>pasteurisé, impossible au lait cru</t>
  </si>
  <si>
    <t>52-092-001</t>
  </si>
  <si>
    <t>Pile 6LR</t>
  </si>
  <si>
    <t>Biere</t>
  </si>
  <si>
    <t>Ottweiler</t>
  </si>
  <si>
    <t>Pain de mie Jacquet</t>
  </si>
  <si>
    <t>Pile AAA</t>
  </si>
  <si>
    <t>Super U</t>
  </si>
  <si>
    <t>Lessive liquide noir</t>
  </si>
  <si>
    <t>Foie gras</t>
  </si>
  <si>
    <t>Sopalain</t>
  </si>
  <si>
    <t>25-282-002</t>
  </si>
  <si>
    <t>Tomme de savoie</t>
  </si>
  <si>
    <t>Promo</t>
  </si>
  <si>
    <t>74-289-050</t>
  </si>
  <si>
    <t>Pain de mie complet</t>
  </si>
  <si>
    <t>4g sucre</t>
  </si>
  <si>
    <t>3,6g sucre</t>
  </si>
  <si>
    <t xml:space="preserve">55-442-001 </t>
  </si>
  <si>
    <t>Ananas tranche</t>
  </si>
  <si>
    <t>Ananas morceau</t>
  </si>
  <si>
    <t>Pain d'épice Bio</t>
  </si>
  <si>
    <t>- 6c</t>
  </si>
  <si>
    <t>+ 7c</t>
  </si>
  <si>
    <t>+ 6c</t>
  </si>
  <si>
    <t>14-478-001</t>
  </si>
  <si>
    <t>Magret de canard</t>
  </si>
  <si>
    <t>+  30c</t>
  </si>
  <si>
    <t>8 x 200</t>
  </si>
  <si>
    <t>Cheval haché</t>
  </si>
  <si>
    <t>Camember Isigny</t>
  </si>
  <si>
    <t>Camember ptit Normand</t>
  </si>
  <si>
    <t>Poivre noir</t>
  </si>
  <si>
    <t>Camembert</t>
  </si>
  <si>
    <t>25-155-001</t>
  </si>
  <si>
    <t>40-281-001</t>
  </si>
  <si>
    <t>Sandwitch poulet</t>
  </si>
  <si>
    <t>Leetchi</t>
  </si>
  <si>
    <t>Nouilles japonaise</t>
  </si>
  <si>
    <t>(Delpera)</t>
  </si>
  <si>
    <t>Pêche au sirop</t>
  </si>
  <si>
    <t>Pêche sirop</t>
  </si>
  <si>
    <t>Gelé de groseille</t>
  </si>
  <si>
    <t>Thé vert Bjorg Bio</t>
  </si>
  <si>
    <t>+ 10c+ 1c</t>
  </si>
  <si>
    <t>Madeleine Bio</t>
  </si>
  <si>
    <t>Bio</t>
  </si>
  <si>
    <t>Jus d'orange Bio</t>
  </si>
  <si>
    <t>Glace vanille</t>
  </si>
  <si>
    <t>Champagne</t>
  </si>
  <si>
    <t>Fromage</t>
  </si>
  <si>
    <t>Œuf de lymphe</t>
  </si>
  <si>
    <t>Boisson</t>
  </si>
  <si>
    <t>Décapfour</t>
  </si>
  <si>
    <t>Pomme de terre</t>
  </si>
  <si>
    <t>Citron</t>
  </si>
  <si>
    <t>Pomme</t>
  </si>
  <si>
    <t>Ail</t>
  </si>
  <si>
    <t>Poids</t>
  </si>
  <si>
    <t>Ingrédiant</t>
  </si>
  <si>
    <t>Prix au kg</t>
  </si>
  <si>
    <t>Chocolat 85%</t>
  </si>
  <si>
    <t>Pain d'épice</t>
  </si>
  <si>
    <t>FR-BIO-01</t>
  </si>
  <si>
    <t>BE-BIO-01</t>
  </si>
  <si>
    <t>douteux</t>
  </si>
  <si>
    <t>Pâte feuilleté</t>
  </si>
  <si>
    <t>Tonic</t>
  </si>
  <si>
    <t>Camenbert</t>
  </si>
  <si>
    <t>Framge lait cru</t>
  </si>
  <si>
    <t>Orangina</t>
  </si>
  <si>
    <t>Œuf bio</t>
  </si>
  <si>
    <t>Farine 45</t>
  </si>
  <si>
    <t>Cancoillote</t>
  </si>
  <si>
    <t>Moule à madeleine</t>
  </si>
  <si>
    <t>Moule à cake</t>
  </si>
  <si>
    <t>30 cm</t>
  </si>
  <si>
    <t>X12</t>
  </si>
  <si>
    <t>Action</t>
  </si>
  <si>
    <t>Vénilia</t>
  </si>
  <si>
    <t>45 x 250</t>
  </si>
  <si>
    <t>Pont l'évêque</t>
  </si>
  <si>
    <r>
      <t xml:space="preserve">Œuf </t>
    </r>
    <r>
      <rPr>
        <sz val="10"/>
        <rFont val="Calibri"/>
        <family val="2"/>
      </rPr>
      <t>Ω</t>
    </r>
    <r>
      <rPr>
        <sz val="10"/>
        <rFont val="Arial"/>
        <family val="2"/>
      </rPr>
      <t>3 plain air</t>
    </r>
  </si>
  <si>
    <r>
      <t xml:space="preserve">Œuf </t>
    </r>
    <r>
      <rPr>
        <sz val="10"/>
        <rFont val="Calibri"/>
        <family val="2"/>
      </rPr>
      <t>Ω</t>
    </r>
    <r>
      <rPr>
        <sz val="10"/>
        <rFont val="Arial"/>
        <family val="2"/>
      </rPr>
      <t>3 plain air matine</t>
    </r>
  </si>
  <si>
    <t>Farine T110</t>
  </si>
  <si>
    <t>Beurre salé BIO</t>
  </si>
  <si>
    <t>Beurre salé sel de Nourmoutier</t>
  </si>
  <si>
    <t>Musca de Rivesalt</t>
  </si>
  <si>
    <t>Eau gazéifié</t>
  </si>
  <si>
    <t>Créme Nivéa pour les mains</t>
  </si>
  <si>
    <t>Blanc de poulet</t>
  </si>
  <si>
    <t>Pavé de saumon frais bio</t>
  </si>
  <si>
    <t>Amande décortiqué</t>
  </si>
  <si>
    <t>Chocolat noir 85% bio</t>
  </si>
  <si>
    <t>Mélange de graine</t>
  </si>
  <si>
    <r>
      <t xml:space="preserve">Œuf </t>
    </r>
    <r>
      <rPr>
        <sz val="10"/>
        <rFont val="Calibri"/>
        <family val="2"/>
      </rPr>
      <t>Ω</t>
    </r>
    <r>
      <rPr>
        <sz val="10"/>
        <rFont val="Arial"/>
        <family val="2"/>
      </rPr>
      <t>3 plain air label rouge</t>
    </r>
  </si>
  <si>
    <t>Kilkenny</t>
  </si>
  <si>
    <t>Pain</t>
  </si>
  <si>
    <t>Gateaux</t>
  </si>
  <si>
    <t>PQ ecyclé</t>
  </si>
  <si>
    <t>Mayonaise allégée</t>
  </si>
  <si>
    <t>Sucre de canne bio</t>
  </si>
  <si>
    <t>Vinaigre de cidre bio</t>
  </si>
  <si>
    <t>Jus de citron</t>
  </si>
  <si>
    <t>Arome naturel vanille</t>
  </si>
  <si>
    <t>Pain de mie complet bio</t>
  </si>
  <si>
    <t>Pain d'épice bio</t>
  </si>
  <si>
    <t>Bresaola</t>
  </si>
  <si>
    <t>Mélange de noix</t>
  </si>
  <si>
    <t>Champignon entier</t>
  </si>
  <si>
    <t>Champignon entier BIO</t>
  </si>
  <si>
    <t>Champignon émincé BIO</t>
  </si>
  <si>
    <t>Légumes</t>
  </si>
  <si>
    <t>Haricot vert sugelé BIO</t>
  </si>
  <si>
    <t>Haricot vert</t>
  </si>
  <si>
    <t>Champignon surgelé BIO</t>
  </si>
  <si>
    <t>Champignon surgelé</t>
  </si>
  <si>
    <t>Jack Daniel Gentleman</t>
  </si>
  <si>
    <t>Jack Daniel Single barel</t>
  </si>
  <si>
    <t>Laphroaig</t>
  </si>
  <si>
    <t>promo</t>
  </si>
  <si>
    <t>Knowckando</t>
  </si>
  <si>
    <t>Lagavulin</t>
  </si>
  <si>
    <t>Knowckando 18</t>
  </si>
  <si>
    <t>Cidre BIO</t>
  </si>
  <si>
    <t>Rhum 3 rivière 40°</t>
  </si>
  <si>
    <t>Duchesse Anne</t>
  </si>
  <si>
    <t xml:space="preserve">                   </t>
  </si>
  <si>
    <t>Oeuf de Lump</t>
  </si>
  <si>
    <t>Aldi</t>
  </si>
  <si>
    <t>Viande des grisons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</si>
</sst>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F-40C]"/>
    <numFmt numFmtId="165" formatCode="General&quot; l&quot;"/>
    <numFmt numFmtId="166" formatCode="0.0&quot; l&quot;"/>
    <numFmt numFmtId="167" formatCode="#,##0.00&quot; €/l&quot;"/>
    <numFmt numFmtId="168" formatCode="#,##0.00\ &quot;€&quot;"/>
    <numFmt numFmtId="169" formatCode="0.0&quot; gl&quot;"/>
    <numFmt numFmtId="170" formatCode="0.0&quot; g&quot;"/>
    <numFmt numFmtId="171" formatCode="0&quot;gl&quot;"/>
    <numFmt numFmtId="172" formatCode="0&quot; g&quot;"/>
    <numFmt numFmtId="173" formatCode="#,##0.00&quot; €/kg&quot;"/>
    <numFmt numFmtId="174" formatCode="0&quot;cl&quot;"/>
    <numFmt numFmtId="175" formatCode="0.00&quot; l&quot;"/>
    <numFmt numFmtId="176" formatCode="General&quot;h00&quot;"/>
    <numFmt numFmtId="177" formatCode="#,##0.00&quot; u&quot;"/>
    <numFmt numFmtId="178" formatCode="#,##0.00&quot; uni&quot;"/>
    <numFmt numFmtId="179" formatCode="0.0#&quot; l&quot;"/>
    <numFmt numFmtId="180" formatCode="0&quot;kJ&quot;"/>
    <numFmt numFmtId="181" formatCode="0&quot; kJ&quot;"/>
    <numFmt numFmtId="182" formatCode="0&quot; kcal&quot;"/>
    <numFmt numFmtId="183" formatCode="0.##&quot; g&quot;"/>
    <numFmt numFmtId="184" formatCode="0.#&quot; g&quot;"/>
    <numFmt numFmtId="185" formatCode="0&quot;kg&quot;"/>
    <numFmt numFmtId="186" formatCode="0.###&quot; g&quot;"/>
    <numFmt numFmtId="187" formatCode="0.0&quot; ml&quot;"/>
    <numFmt numFmtId="188" formatCode="0&quot; ml&quot;"/>
    <numFmt numFmtId="189" formatCode="0.0&quot; %l&quot;"/>
    <numFmt numFmtId="190" formatCode="0.0&quot; %&quot;"/>
    <numFmt numFmtId="191" formatCode="#,##0.00&quot; €/u&quot;"/>
    <numFmt numFmtId="192" formatCode="#,##0.00&quot; centi&quot;"/>
    <numFmt numFmtId="193" formatCode="#,##0.00&quot; cent&quot;"/>
    <numFmt numFmtId="194" formatCode="0&quot; m&quot;"/>
    <numFmt numFmtId="195" formatCode="0&quot; kg&quot;"/>
    <numFmt numFmtId="196" formatCode="General&quot; g&quot;"/>
    <numFmt numFmtId="197" formatCode="0.00&quot; €/kg&quot;"/>
    <numFmt numFmtId="198" formatCode="0.00&quot; €/l&quot;"/>
    <numFmt numFmtId="199" formatCode="0.00&quot; €/u&quot;"/>
    <numFmt numFmtId="200" formatCode="General&quot; kg&quot;"/>
    <numFmt numFmtId="201" formatCode="&quot;Vrai&quot;;&quot;Vrai&quot;;&quot;Faux&quot;"/>
    <numFmt numFmtId="202" formatCode="&quot;Actif&quot;;&quot;Actif&quot;;&quot;Inactif&quot;"/>
    <numFmt numFmtId="203" formatCode="[$€-2]\ #,##0.00_);[Red]\([$€-2]\ #,##0.00\)"/>
    <numFmt numFmtId="204" formatCode="General&quot; hg&quot;"/>
    <numFmt numFmtId="205" formatCode="#,##0.00&quot; kg&quot;"/>
    <numFmt numFmtId="206" formatCode="&quot;12x &quot;General"/>
    <numFmt numFmtId="207" formatCode="&quot;6x &quot;General"/>
    <numFmt numFmtId="208" formatCode="&quot;x&quot;0"/>
    <numFmt numFmtId="209" formatCode="0&quot; cl&quot;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trike/>
      <sz val="10"/>
      <name val="Arial"/>
      <family val="2"/>
    </font>
    <font>
      <strike/>
      <sz val="8"/>
      <name val="Arial"/>
      <family val="2"/>
    </font>
    <font>
      <sz val="10"/>
      <name val="MS Sans Serif"/>
      <family val="2"/>
    </font>
    <font>
      <sz val="10"/>
      <name val="Calibri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6600"/>
      <name val="Arial"/>
      <family val="2"/>
    </font>
    <font>
      <sz val="10"/>
      <color rgb="FF0066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F3577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>
        <color theme="0" tint="-0.24997000396251678"/>
      </bottom>
    </border>
    <border>
      <left style="thin"/>
      <right style="thin"/>
      <top style="thin"/>
      <bottom style="thin">
        <color theme="0" tint="-0.24997000396251678"/>
      </bottom>
    </border>
    <border>
      <left style="thin"/>
      <right style="medium"/>
      <top style="thin"/>
      <bottom style="thin">
        <color theme="0" tint="-0.24997000396251678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>
        <color theme="0" tint="-0.24997000396251678"/>
      </bottom>
    </border>
    <border>
      <left style="thin"/>
      <right style="thin"/>
      <top>
        <color indexed="63"/>
      </top>
      <bottom style="thin">
        <color theme="0" tint="-0.24997000396251678"/>
      </bottom>
    </border>
    <border>
      <left style="thin"/>
      <right style="medium"/>
      <top>
        <color indexed="63"/>
      </top>
      <bottom style="thin">
        <color theme="0" tint="-0.24997000396251678"/>
      </bottom>
    </border>
    <border>
      <left style="medium"/>
      <right style="thin"/>
      <top style="medium"/>
      <bottom style="thin">
        <color theme="0" tint="-0.24997000396251678"/>
      </bottom>
    </border>
    <border>
      <left style="thin"/>
      <right style="thin"/>
      <top style="medium"/>
      <bottom style="thin">
        <color theme="0" tint="-0.24997000396251678"/>
      </bottom>
    </border>
    <border>
      <left style="thin"/>
      <right style="medium"/>
      <top style="medium"/>
      <bottom style="thin">
        <color theme="0" tint="-0.24997000396251678"/>
      </bottom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>
        <color indexed="63"/>
      </right>
      <top style="thin"/>
      <bottom style="thin"/>
      <diagonal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51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1" fillId="0" borderId="0" xfId="0" applyNumberFormat="1" applyFont="1" applyAlignment="1">
      <alignment/>
    </xf>
    <xf numFmtId="168" fontId="0" fillId="0" borderId="0" xfId="0" applyNumberFormat="1" applyAlignment="1">
      <alignment/>
    </xf>
    <xf numFmtId="173" fontId="1" fillId="0" borderId="0" xfId="0" applyNumberFormat="1" applyFont="1" applyAlignment="1">
      <alignment/>
    </xf>
    <xf numFmtId="168" fontId="0" fillId="33" borderId="0" xfId="0" applyNumberFormat="1" applyFill="1" applyAlignment="1">
      <alignment/>
    </xf>
    <xf numFmtId="0" fontId="0" fillId="0" borderId="10" xfId="0" applyBorder="1" applyAlignment="1">
      <alignment/>
    </xf>
    <xf numFmtId="164" fontId="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8" fontId="0" fillId="0" borderId="11" xfId="0" applyNumberFormat="1" applyBorder="1" applyAlignment="1">
      <alignment/>
    </xf>
    <xf numFmtId="164" fontId="1" fillId="0" borderId="11" xfId="0" applyNumberFormat="1" applyFont="1" applyBorder="1" applyAlignment="1">
      <alignment/>
    </xf>
    <xf numFmtId="167" fontId="0" fillId="0" borderId="11" xfId="0" applyNumberFormat="1" applyBorder="1" applyAlignment="1">
      <alignment/>
    </xf>
    <xf numFmtId="168" fontId="2" fillId="34" borderId="13" xfId="0" applyNumberFormat="1" applyFont="1" applyFill="1" applyBorder="1" applyAlignment="1">
      <alignment/>
    </xf>
    <xf numFmtId="0" fontId="2" fillId="34" borderId="14" xfId="0" applyFont="1" applyFill="1" applyBorder="1" applyAlignment="1">
      <alignment/>
    </xf>
    <xf numFmtId="164" fontId="3" fillId="34" borderId="13" xfId="0" applyNumberFormat="1" applyFont="1" applyFill="1" applyBorder="1" applyAlignment="1">
      <alignment/>
    </xf>
    <xf numFmtId="167" fontId="2" fillId="34" borderId="13" xfId="0" applyNumberFormat="1" applyFont="1" applyFill="1" applyBorder="1" applyAlignment="1">
      <alignment/>
    </xf>
    <xf numFmtId="0" fontId="2" fillId="34" borderId="13" xfId="0" applyFont="1" applyFill="1" applyBorder="1" applyAlignment="1">
      <alignment/>
    </xf>
    <xf numFmtId="168" fontId="0" fillId="33" borderId="11" xfId="0" applyNumberForma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2" xfId="0" applyFill="1" applyBorder="1" applyAlignment="1">
      <alignment/>
    </xf>
    <xf numFmtId="166" fontId="0" fillId="35" borderId="10" xfId="0" applyNumberFormat="1" applyFill="1" applyBorder="1" applyAlignment="1">
      <alignment/>
    </xf>
    <xf numFmtId="172" fontId="0" fillId="35" borderId="10" xfId="0" applyNumberFormat="1" applyFill="1" applyBorder="1" applyAlignment="1">
      <alignment/>
    </xf>
    <xf numFmtId="174" fontId="0" fillId="35" borderId="10" xfId="0" applyNumberFormat="1" applyFill="1" applyBorder="1" applyAlignment="1">
      <alignment/>
    </xf>
    <xf numFmtId="166" fontId="0" fillId="35" borderId="12" xfId="0" applyNumberFormat="1" applyFill="1" applyBorder="1" applyAlignment="1">
      <alignment/>
    </xf>
    <xf numFmtId="0" fontId="0" fillId="35" borderId="15" xfId="0" applyFill="1" applyBorder="1" applyAlignment="1">
      <alignment/>
    </xf>
    <xf numFmtId="168" fontId="0" fillId="33" borderId="0" xfId="0" applyNumberForma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172" fontId="0" fillId="35" borderId="16" xfId="0" applyNumberFormat="1" applyFill="1" applyBorder="1" applyAlignment="1">
      <alignment/>
    </xf>
    <xf numFmtId="166" fontId="0" fillId="35" borderId="16" xfId="0" applyNumberFormat="1" applyFill="1" applyBorder="1" applyAlignment="1">
      <alignment/>
    </xf>
    <xf numFmtId="168" fontId="0" fillId="33" borderId="18" xfId="0" applyNumberFormat="1" applyFill="1" applyBorder="1" applyAlignment="1">
      <alignment/>
    </xf>
    <xf numFmtId="167" fontId="1" fillId="0" borderId="11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8" fontId="0" fillId="36" borderId="0" xfId="0" applyNumberFormat="1" applyFill="1" applyAlignment="1">
      <alignment/>
    </xf>
    <xf numFmtId="168" fontId="0" fillId="36" borderId="0" xfId="0" applyNumberFormat="1" applyFill="1" applyBorder="1" applyAlignment="1">
      <alignment/>
    </xf>
    <xf numFmtId="168" fontId="0" fillId="0" borderId="19" xfId="0" applyNumberFormat="1" applyBorder="1" applyAlignment="1">
      <alignment/>
    </xf>
    <xf numFmtId="164" fontId="1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174" fontId="0" fillId="35" borderId="21" xfId="0" applyNumberFormat="1" applyFill="1" applyBorder="1" applyAlignment="1">
      <alignment/>
    </xf>
    <xf numFmtId="174" fontId="0" fillId="35" borderId="16" xfId="0" applyNumberFormat="1" applyFill="1" applyBorder="1" applyAlignment="1">
      <alignment/>
    </xf>
    <xf numFmtId="167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7" fontId="1" fillId="36" borderId="0" xfId="0" applyNumberFormat="1" applyFont="1" applyFill="1" applyAlignment="1">
      <alignment/>
    </xf>
    <xf numFmtId="168" fontId="0" fillId="33" borderId="19" xfId="0" applyNumberFormat="1" applyFill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0" fillId="35" borderId="21" xfId="0" applyFill="1" applyBorder="1" applyAlignment="1">
      <alignment/>
    </xf>
    <xf numFmtId="0" fontId="2" fillId="34" borderId="22" xfId="0" applyFont="1" applyFill="1" applyBorder="1" applyAlignment="1">
      <alignment horizontal="center"/>
    </xf>
    <xf numFmtId="168" fontId="0" fillId="33" borderId="22" xfId="0" applyNumberFormat="1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4" xfId="0" applyFill="1" applyBorder="1" applyAlignment="1">
      <alignment/>
    </xf>
    <xf numFmtId="168" fontId="0" fillId="36" borderId="22" xfId="0" applyNumberFormat="1" applyFill="1" applyBorder="1" applyAlignment="1">
      <alignment/>
    </xf>
    <xf numFmtId="0" fontId="0" fillId="33" borderId="0" xfId="0" applyFill="1" applyAlignment="1">
      <alignment/>
    </xf>
    <xf numFmtId="178" fontId="1" fillId="0" borderId="0" xfId="0" applyNumberFormat="1" applyFont="1" applyAlignment="1">
      <alignment/>
    </xf>
    <xf numFmtId="173" fontId="1" fillId="0" borderId="0" xfId="0" applyNumberFormat="1" applyFont="1" applyBorder="1" applyAlignment="1">
      <alignment/>
    </xf>
    <xf numFmtId="168" fontId="0" fillId="36" borderId="15" xfId="0" applyNumberFormat="1" applyFill="1" applyBorder="1" applyAlignment="1">
      <alignment/>
    </xf>
    <xf numFmtId="173" fontId="1" fillId="36" borderId="0" xfId="0" applyNumberFormat="1" applyFont="1" applyFill="1" applyBorder="1" applyAlignment="1">
      <alignment/>
    </xf>
    <xf numFmtId="172" fontId="0" fillId="35" borderId="24" xfId="0" applyNumberFormat="1" applyFill="1" applyBorder="1" applyAlignment="1">
      <alignment/>
    </xf>
    <xf numFmtId="168" fontId="0" fillId="33" borderId="25" xfId="0" applyNumberFormat="1" applyFill="1" applyBorder="1" applyAlignment="1">
      <alignment/>
    </xf>
    <xf numFmtId="164" fontId="1" fillId="0" borderId="25" xfId="0" applyNumberFormat="1" applyFont="1" applyBorder="1" applyAlignment="1">
      <alignment/>
    </xf>
    <xf numFmtId="173" fontId="1" fillId="0" borderId="25" xfId="0" applyNumberFormat="1" applyFont="1" applyBorder="1" applyAlignment="1">
      <alignment/>
    </xf>
    <xf numFmtId="164" fontId="1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35" borderId="26" xfId="0" applyFill="1" applyBorder="1" applyAlignment="1">
      <alignment/>
    </xf>
    <xf numFmtId="167" fontId="1" fillId="0" borderId="19" xfId="0" applyNumberFormat="1" applyFont="1" applyBorder="1" applyAlignment="1">
      <alignment/>
    </xf>
    <xf numFmtId="179" fontId="0" fillId="35" borderId="10" xfId="0" applyNumberFormat="1" applyFill="1" applyBorder="1" applyAlignment="1">
      <alignment/>
    </xf>
    <xf numFmtId="0" fontId="3" fillId="34" borderId="22" xfId="0" applyFont="1" applyFill="1" applyBorder="1" applyAlignment="1">
      <alignment horizontal="center"/>
    </xf>
    <xf numFmtId="9" fontId="0" fillId="0" borderId="0" xfId="0" applyNumberFormat="1" applyAlignment="1">
      <alignment/>
    </xf>
    <xf numFmtId="9" fontId="0" fillId="0" borderId="0" xfId="0" applyNumberFormat="1" applyAlignment="1" quotePrefix="1">
      <alignment/>
    </xf>
    <xf numFmtId="0" fontId="3" fillId="34" borderId="10" xfId="0" applyFont="1" applyFill="1" applyBorder="1" applyAlignment="1">
      <alignment horizontal="center"/>
    </xf>
    <xf numFmtId="179" fontId="0" fillId="35" borderId="16" xfId="0" applyNumberFormat="1" applyFill="1" applyBorder="1" applyAlignment="1">
      <alignment/>
    </xf>
    <xf numFmtId="181" fontId="0" fillId="0" borderId="0" xfId="0" applyNumberFormat="1" applyAlignment="1">
      <alignment/>
    </xf>
    <xf numFmtId="182" fontId="0" fillId="0" borderId="0" xfId="0" applyNumberFormat="1" applyAlignment="1">
      <alignment/>
    </xf>
    <xf numFmtId="184" fontId="3" fillId="34" borderId="22" xfId="0" applyNumberFormat="1" applyFont="1" applyFill="1" applyBorder="1" applyAlignment="1">
      <alignment horizontal="center"/>
    </xf>
    <xf numFmtId="184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168" fontId="0" fillId="0" borderId="0" xfId="0" applyNumberFormat="1" applyFill="1" applyBorder="1" applyAlignment="1">
      <alignment/>
    </xf>
    <xf numFmtId="179" fontId="0" fillId="35" borderId="17" xfId="0" applyNumberFormat="1" applyFill="1" applyBorder="1" applyAlignment="1">
      <alignment/>
    </xf>
    <xf numFmtId="185" fontId="0" fillId="35" borderId="10" xfId="0" applyNumberFormat="1" applyFill="1" applyBorder="1" applyAlignment="1">
      <alignment/>
    </xf>
    <xf numFmtId="166" fontId="0" fillId="35" borderId="17" xfId="0" applyNumberFormat="1" applyFill="1" applyBorder="1" applyAlignment="1">
      <alignment/>
    </xf>
    <xf numFmtId="181" fontId="0" fillId="0" borderId="22" xfId="0" applyNumberFormat="1" applyBorder="1" applyAlignment="1">
      <alignment/>
    </xf>
    <xf numFmtId="182" fontId="0" fillId="0" borderId="22" xfId="0" applyNumberFormat="1" applyBorder="1" applyAlignment="1">
      <alignment/>
    </xf>
    <xf numFmtId="184" fontId="0" fillId="0" borderId="22" xfId="0" applyNumberFormat="1" applyBorder="1" applyAlignment="1">
      <alignment horizontal="center"/>
    </xf>
    <xf numFmtId="164" fontId="1" fillId="0" borderId="0" xfId="0" applyNumberFormat="1" applyFont="1" applyFill="1" applyBorder="1" applyAlignment="1">
      <alignment/>
    </xf>
    <xf numFmtId="173" fontId="1" fillId="0" borderId="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16" xfId="0" applyNumberFormat="1" applyFill="1" applyBorder="1" applyAlignment="1">
      <alignment horizontal="center"/>
    </xf>
    <xf numFmtId="167" fontId="1" fillId="36" borderId="0" xfId="0" applyNumberFormat="1" applyFont="1" applyFill="1" applyBorder="1" applyAlignment="1">
      <alignment/>
    </xf>
    <xf numFmtId="168" fontId="0" fillId="36" borderId="25" xfId="0" applyNumberFormat="1" applyFill="1" applyBorder="1" applyAlignment="1">
      <alignment/>
    </xf>
    <xf numFmtId="173" fontId="1" fillId="36" borderId="25" xfId="0" applyNumberFormat="1" applyFont="1" applyFill="1" applyBorder="1" applyAlignment="1">
      <alignment/>
    </xf>
    <xf numFmtId="168" fontId="0" fillId="33" borderId="27" xfId="0" applyNumberFormat="1" applyFill="1" applyBorder="1" applyAlignment="1">
      <alignment/>
    </xf>
    <xf numFmtId="184" fontId="3" fillId="34" borderId="10" xfId="0" applyNumberFormat="1" applyFont="1" applyFill="1" applyBorder="1" applyAlignment="1">
      <alignment horizontal="center"/>
    </xf>
    <xf numFmtId="184" fontId="3" fillId="34" borderId="23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186" fontId="0" fillId="0" borderId="22" xfId="0" applyNumberFormat="1" applyBorder="1" applyAlignment="1">
      <alignment horizontal="center"/>
    </xf>
    <xf numFmtId="184" fontId="0" fillId="0" borderId="16" xfId="0" applyNumberFormat="1" applyFill="1" applyBorder="1" applyAlignment="1">
      <alignment horizontal="center"/>
    </xf>
    <xf numFmtId="167" fontId="1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74" fontId="0" fillId="35" borderId="17" xfId="0" applyNumberFormat="1" applyFill="1" applyBorder="1" applyAlignment="1">
      <alignment/>
    </xf>
    <xf numFmtId="172" fontId="0" fillId="35" borderId="26" xfId="0" applyNumberFormat="1" applyFill="1" applyBorder="1" applyAlignment="1">
      <alignment/>
    </xf>
    <xf numFmtId="0" fontId="0" fillId="35" borderId="16" xfId="0" applyNumberFormat="1" applyFill="1" applyBorder="1" applyAlignment="1">
      <alignment/>
    </xf>
    <xf numFmtId="168" fontId="0" fillId="36" borderId="18" xfId="0" applyNumberFormat="1" applyFill="1" applyBorder="1" applyAlignment="1">
      <alignment/>
    </xf>
    <xf numFmtId="168" fontId="0" fillId="36" borderId="27" xfId="0" applyNumberFormat="1" applyFill="1" applyBorder="1" applyAlignment="1">
      <alignment/>
    </xf>
    <xf numFmtId="178" fontId="1" fillId="36" borderId="0" xfId="0" applyNumberFormat="1" applyFont="1" applyFill="1" applyAlignment="1">
      <alignment/>
    </xf>
    <xf numFmtId="0" fontId="0" fillId="35" borderId="16" xfId="0" applyFont="1" applyFill="1" applyBorder="1" applyAlignment="1">
      <alignment/>
    </xf>
    <xf numFmtId="178" fontId="1" fillId="0" borderId="0" xfId="0" applyNumberFormat="1" applyFont="1" applyBorder="1" applyAlignment="1">
      <alignment/>
    </xf>
    <xf numFmtId="168" fontId="0" fillId="33" borderId="15" xfId="0" applyNumberFormat="1" applyFill="1" applyBorder="1" applyAlignment="1">
      <alignment/>
    </xf>
    <xf numFmtId="168" fontId="0" fillId="37" borderId="0" xfId="0" applyNumberFormat="1" applyFill="1" applyAlignment="1">
      <alignment/>
    </xf>
    <xf numFmtId="173" fontId="1" fillId="37" borderId="0" xfId="0" applyNumberFormat="1" applyFont="1" applyFill="1" applyBorder="1" applyAlignment="1">
      <alignment/>
    </xf>
    <xf numFmtId="167" fontId="0" fillId="37" borderId="0" xfId="0" applyNumberFormat="1" applyFill="1" applyAlignment="1">
      <alignment/>
    </xf>
    <xf numFmtId="167" fontId="1" fillId="37" borderId="0" xfId="0" applyNumberFormat="1" applyFont="1" applyFill="1" applyBorder="1" applyAlignment="1">
      <alignment/>
    </xf>
    <xf numFmtId="0" fontId="0" fillId="34" borderId="22" xfId="0" applyFill="1" applyBorder="1" applyAlignment="1">
      <alignment/>
    </xf>
    <xf numFmtId="188" fontId="0" fillId="35" borderId="16" xfId="0" applyNumberFormat="1" applyFill="1" applyBorder="1" applyAlignment="1">
      <alignment/>
    </xf>
    <xf numFmtId="173" fontId="1" fillId="0" borderId="25" xfId="0" applyNumberFormat="1" applyFont="1" applyFill="1" applyBorder="1" applyAlignment="1">
      <alignment/>
    </xf>
    <xf numFmtId="168" fontId="0" fillId="0" borderId="0" xfId="0" applyNumberFormat="1" applyFont="1" applyAlignment="1">
      <alignment/>
    </xf>
    <xf numFmtId="168" fontId="0" fillId="33" borderId="0" xfId="0" applyNumberFormat="1" applyFont="1" applyFill="1" applyBorder="1" applyAlignment="1">
      <alignment/>
    </xf>
    <xf numFmtId="168" fontId="0" fillId="33" borderId="11" xfId="0" applyNumberFormat="1" applyFont="1" applyFill="1" applyBorder="1" applyAlignment="1">
      <alignment/>
    </xf>
    <xf numFmtId="168" fontId="0" fillId="33" borderId="0" xfId="0" applyNumberFormat="1" applyFont="1" applyFill="1" applyAlignment="1">
      <alignment/>
    </xf>
    <xf numFmtId="190" fontId="1" fillId="34" borderId="22" xfId="0" applyNumberFormat="1" applyFont="1" applyFill="1" applyBorder="1" applyAlignment="1">
      <alignment/>
    </xf>
    <xf numFmtId="0" fontId="1" fillId="34" borderId="22" xfId="0" applyFont="1" applyFill="1" applyBorder="1" applyAlignment="1">
      <alignment horizontal="center"/>
    </xf>
    <xf numFmtId="0" fontId="1" fillId="0" borderId="21" xfId="0" applyNumberFormat="1" applyFont="1" applyBorder="1" applyAlignment="1">
      <alignment/>
    </xf>
    <xf numFmtId="0" fontId="1" fillId="0" borderId="16" xfId="0" applyNumberFormat="1" applyFont="1" applyFill="1" applyBorder="1" applyAlignment="1">
      <alignment/>
    </xf>
    <xf numFmtId="0" fontId="1" fillId="0" borderId="16" xfId="0" applyNumberFormat="1" applyFont="1" applyBorder="1" applyAlignment="1">
      <alignment/>
    </xf>
    <xf numFmtId="0" fontId="0" fillId="0" borderId="16" xfId="0" applyNumberFormat="1" applyBorder="1" applyAlignment="1">
      <alignment/>
    </xf>
    <xf numFmtId="0" fontId="1" fillId="0" borderId="17" xfId="0" applyNumberFormat="1" applyFont="1" applyBorder="1" applyAlignment="1">
      <alignment/>
    </xf>
    <xf numFmtId="164" fontId="1" fillId="35" borderId="16" xfId="0" applyNumberFormat="1" applyFont="1" applyFill="1" applyBorder="1" applyAlignment="1">
      <alignment/>
    </xf>
    <xf numFmtId="164" fontId="1" fillId="35" borderId="26" xfId="0" applyNumberFormat="1" applyFont="1" applyFill="1" applyBorder="1" applyAlignment="1">
      <alignment/>
    </xf>
    <xf numFmtId="0" fontId="1" fillId="0" borderId="26" xfId="0" applyNumberFormat="1" applyFont="1" applyBorder="1" applyAlignment="1">
      <alignment/>
    </xf>
    <xf numFmtId="168" fontId="0" fillId="33" borderId="25" xfId="0" applyNumberFormat="1" applyFont="1" applyFill="1" applyBorder="1" applyAlignment="1">
      <alignment/>
    </xf>
    <xf numFmtId="185" fontId="0" fillId="35" borderId="16" xfId="0" applyNumberFormat="1" applyFill="1" applyBorder="1" applyAlignment="1">
      <alignment/>
    </xf>
    <xf numFmtId="168" fontId="0" fillId="33" borderId="18" xfId="0" applyNumberFormat="1" applyFont="1" applyFill="1" applyBorder="1" applyAlignment="1">
      <alignment/>
    </xf>
    <xf numFmtId="0" fontId="0" fillId="0" borderId="17" xfId="0" applyBorder="1" applyAlignment="1">
      <alignment/>
    </xf>
    <xf numFmtId="164" fontId="0" fillId="35" borderId="16" xfId="0" applyNumberFormat="1" applyFont="1" applyFill="1" applyBorder="1" applyAlignment="1">
      <alignment horizontal="right"/>
    </xf>
    <xf numFmtId="175" fontId="0" fillId="35" borderId="10" xfId="0" applyNumberFormat="1" applyFill="1" applyBorder="1" applyAlignment="1">
      <alignment/>
    </xf>
    <xf numFmtId="179" fontId="0" fillId="35" borderId="12" xfId="0" applyNumberFormat="1" applyFill="1" applyBorder="1" applyAlignment="1">
      <alignment/>
    </xf>
    <xf numFmtId="188" fontId="0" fillId="35" borderId="10" xfId="0" applyNumberFormat="1" applyFill="1" applyBorder="1" applyAlignment="1">
      <alignment/>
    </xf>
    <xf numFmtId="0" fontId="0" fillId="36" borderId="16" xfId="0" applyFill="1" applyBorder="1" applyAlignment="1">
      <alignment/>
    </xf>
    <xf numFmtId="0" fontId="0" fillId="35" borderId="16" xfId="0" applyFill="1" applyBorder="1" applyAlignment="1" quotePrefix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178" fontId="1" fillId="36" borderId="0" xfId="0" applyNumberFormat="1" applyFont="1" applyFill="1" applyBorder="1" applyAlignment="1">
      <alignment/>
    </xf>
    <xf numFmtId="173" fontId="1" fillId="0" borderId="11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35" borderId="17" xfId="0" applyNumberFormat="1" applyFill="1" applyBorder="1" applyAlignment="1">
      <alignment/>
    </xf>
    <xf numFmtId="167" fontId="1" fillId="0" borderId="22" xfId="0" applyNumberFormat="1" applyFont="1" applyFill="1" applyBorder="1" applyAlignment="1">
      <alignment/>
    </xf>
    <xf numFmtId="167" fontId="1" fillId="0" borderId="22" xfId="0" applyNumberFormat="1" applyFont="1" applyBorder="1" applyAlignment="1">
      <alignment/>
    </xf>
    <xf numFmtId="168" fontId="0" fillId="36" borderId="0" xfId="0" applyNumberFormat="1" applyFont="1" applyFill="1" applyBorder="1" applyAlignment="1">
      <alignment/>
    </xf>
    <xf numFmtId="168" fontId="0" fillId="33" borderId="15" xfId="0" applyNumberFormat="1" applyFont="1" applyFill="1" applyBorder="1" applyAlignment="1">
      <alignment/>
    </xf>
    <xf numFmtId="188" fontId="0" fillId="35" borderId="17" xfId="0" applyNumberFormat="1" applyFill="1" applyBorder="1" applyAlignment="1">
      <alignment/>
    </xf>
    <xf numFmtId="167" fontId="1" fillId="36" borderId="22" xfId="0" applyNumberFormat="1" applyFont="1" applyFill="1" applyBorder="1" applyAlignment="1">
      <alignment/>
    </xf>
    <xf numFmtId="0" fontId="1" fillId="0" borderId="21" xfId="0" applyNumberFormat="1" applyFont="1" applyFill="1" applyBorder="1" applyAlignment="1">
      <alignment/>
    </xf>
    <xf numFmtId="0" fontId="0" fillId="0" borderId="16" xfId="0" applyBorder="1" applyAlignment="1">
      <alignment/>
    </xf>
    <xf numFmtId="168" fontId="0" fillId="33" borderId="17" xfId="0" applyNumberFormat="1" applyFont="1" applyFill="1" applyBorder="1" applyAlignment="1">
      <alignment/>
    </xf>
    <xf numFmtId="191" fontId="1" fillId="0" borderId="17" xfId="0" applyNumberFormat="1" applyFont="1" applyBorder="1" applyAlignment="1">
      <alignment/>
    </xf>
    <xf numFmtId="168" fontId="0" fillId="33" borderId="21" xfId="0" applyNumberFormat="1" applyFont="1" applyFill="1" applyBorder="1" applyAlignment="1">
      <alignment/>
    </xf>
    <xf numFmtId="191" fontId="1" fillId="0" borderId="21" xfId="0" applyNumberFormat="1" applyFont="1" applyBorder="1" applyAlignment="1">
      <alignment/>
    </xf>
    <xf numFmtId="168" fontId="0" fillId="33" borderId="16" xfId="0" applyNumberFormat="1" applyFont="1" applyFill="1" applyBorder="1" applyAlignment="1">
      <alignment/>
    </xf>
    <xf numFmtId="191" fontId="1" fillId="0" borderId="16" xfId="0" applyNumberFormat="1" applyFont="1" applyBorder="1" applyAlignment="1">
      <alignment/>
    </xf>
    <xf numFmtId="168" fontId="1" fillId="0" borderId="0" xfId="0" applyNumberFormat="1" applyFont="1" applyBorder="1" applyAlignment="1">
      <alignment/>
    </xf>
    <xf numFmtId="168" fontId="1" fillId="0" borderId="0" xfId="0" applyNumberFormat="1" applyFont="1" applyFill="1" applyBorder="1" applyAlignment="1">
      <alignment/>
    </xf>
    <xf numFmtId="168" fontId="1" fillId="0" borderId="11" xfId="0" applyNumberFormat="1" applyFont="1" applyBorder="1" applyAlignment="1">
      <alignment/>
    </xf>
    <xf numFmtId="168" fontId="1" fillId="0" borderId="25" xfId="0" applyNumberFormat="1" applyFont="1" applyBorder="1" applyAlignment="1">
      <alignment/>
    </xf>
    <xf numFmtId="168" fontId="1" fillId="0" borderId="0" xfId="0" applyNumberFormat="1" applyFont="1" applyAlignment="1">
      <alignment/>
    </xf>
    <xf numFmtId="168" fontId="0" fillId="0" borderId="21" xfId="0" applyNumberFormat="1" applyBorder="1" applyAlignment="1">
      <alignment/>
    </xf>
    <xf numFmtId="168" fontId="0" fillId="0" borderId="16" xfId="0" applyNumberFormat="1" applyBorder="1" applyAlignment="1">
      <alignment/>
    </xf>
    <xf numFmtId="168" fontId="0" fillId="0" borderId="17" xfId="0" applyNumberFormat="1" applyBorder="1" applyAlignment="1">
      <alignment/>
    </xf>
    <xf numFmtId="168" fontId="1" fillId="36" borderId="11" xfId="0" applyNumberFormat="1" applyFont="1" applyFill="1" applyBorder="1" applyAlignment="1">
      <alignment/>
    </xf>
    <xf numFmtId="191" fontId="1" fillId="0" borderId="0" xfId="0" applyNumberFormat="1" applyFont="1" applyBorder="1" applyAlignment="1">
      <alignment/>
    </xf>
    <xf numFmtId="167" fontId="1" fillId="0" borderId="11" xfId="0" applyNumberFormat="1" applyFont="1" applyFill="1" applyBorder="1" applyAlignment="1">
      <alignment/>
    </xf>
    <xf numFmtId="168" fontId="0" fillId="36" borderId="11" xfId="0" applyNumberFormat="1" applyFill="1" applyBorder="1" applyAlignment="1">
      <alignment/>
    </xf>
    <xf numFmtId="168" fontId="0" fillId="0" borderId="11" xfId="0" applyNumberFormat="1" applyFill="1" applyBorder="1" applyAlignment="1">
      <alignment/>
    </xf>
    <xf numFmtId="0" fontId="0" fillId="35" borderId="21" xfId="0" applyNumberFormat="1" applyFill="1" applyBorder="1" applyAlignment="1">
      <alignment/>
    </xf>
    <xf numFmtId="168" fontId="0" fillId="33" borderId="27" xfId="0" applyNumberFormat="1" applyFont="1" applyFill="1" applyBorder="1" applyAlignment="1">
      <alignment/>
    </xf>
    <xf numFmtId="191" fontId="1" fillId="0" borderId="11" xfId="0" applyNumberFormat="1" applyFont="1" applyBorder="1" applyAlignment="1">
      <alignment/>
    </xf>
    <xf numFmtId="173" fontId="1" fillId="36" borderId="0" xfId="0" applyNumberFormat="1" applyFont="1" applyFill="1" applyAlignment="1">
      <alignment/>
    </xf>
    <xf numFmtId="0" fontId="0" fillId="33" borderId="25" xfId="0" applyFill="1" applyBorder="1" applyAlignment="1">
      <alignment/>
    </xf>
    <xf numFmtId="0" fontId="0" fillId="33" borderId="19" xfId="0" applyFill="1" applyBorder="1" applyAlignment="1">
      <alignment/>
    </xf>
    <xf numFmtId="167" fontId="0" fillId="0" borderId="19" xfId="0" applyNumberFormat="1" applyBorder="1" applyAlignment="1">
      <alignment/>
    </xf>
    <xf numFmtId="0" fontId="0" fillId="33" borderId="27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167" fontId="0" fillId="37" borderId="0" xfId="0" applyNumberFormat="1" applyFill="1" applyBorder="1" applyAlignment="1">
      <alignment/>
    </xf>
    <xf numFmtId="168" fontId="0" fillId="36" borderId="18" xfId="0" applyNumberFormat="1" applyFont="1" applyFill="1" applyBorder="1" applyAlignment="1">
      <alignment/>
    </xf>
    <xf numFmtId="172" fontId="0" fillId="35" borderId="16" xfId="0" applyNumberFormat="1" applyFont="1" applyFill="1" applyBorder="1" applyAlignment="1">
      <alignment/>
    </xf>
    <xf numFmtId="167" fontId="1" fillId="37" borderId="11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185" fontId="0" fillId="35" borderId="21" xfId="0" applyNumberFormat="1" applyFill="1" applyBorder="1" applyAlignment="1">
      <alignment/>
    </xf>
    <xf numFmtId="172" fontId="0" fillId="35" borderId="17" xfId="0" applyNumberFormat="1" applyFill="1" applyBorder="1" applyAlignment="1">
      <alignment/>
    </xf>
    <xf numFmtId="0" fontId="0" fillId="35" borderId="20" xfId="0" applyFill="1" applyBorder="1" applyAlignment="1">
      <alignment/>
    </xf>
    <xf numFmtId="172" fontId="0" fillId="35" borderId="21" xfId="0" applyNumberFormat="1" applyFill="1" applyBorder="1" applyAlignment="1">
      <alignment/>
    </xf>
    <xf numFmtId="173" fontId="1" fillId="36" borderId="19" xfId="0" applyNumberFormat="1" applyFont="1" applyFill="1" applyBorder="1" applyAlignment="1">
      <alignment/>
    </xf>
    <xf numFmtId="173" fontId="1" fillId="36" borderId="11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35" borderId="16" xfId="0" applyFill="1" applyBorder="1" applyAlignment="1">
      <alignment horizontal="center"/>
    </xf>
    <xf numFmtId="167" fontId="1" fillId="0" borderId="0" xfId="0" applyNumberFormat="1" applyFont="1" applyFill="1" applyAlignment="1">
      <alignment/>
    </xf>
    <xf numFmtId="0" fontId="0" fillId="37" borderId="0" xfId="0" applyFill="1" applyAlignment="1">
      <alignment/>
    </xf>
    <xf numFmtId="167" fontId="1" fillId="36" borderId="11" xfId="0" applyNumberFormat="1" applyFont="1" applyFill="1" applyBorder="1" applyAlignment="1">
      <alignment/>
    </xf>
    <xf numFmtId="193" fontId="1" fillId="36" borderId="0" xfId="0" applyNumberFormat="1" applyFont="1" applyFill="1" applyBorder="1" applyAlignment="1">
      <alignment/>
    </xf>
    <xf numFmtId="178" fontId="1" fillId="0" borderId="11" xfId="0" applyNumberFormat="1" applyFont="1" applyBorder="1" applyAlignment="1">
      <alignment/>
    </xf>
    <xf numFmtId="0" fontId="0" fillId="35" borderId="17" xfId="0" applyFont="1" applyFill="1" applyBorder="1" applyAlignment="1">
      <alignment/>
    </xf>
    <xf numFmtId="178" fontId="1" fillId="36" borderId="11" xfId="0" applyNumberFormat="1" applyFont="1" applyFill="1" applyBorder="1" applyAlignment="1">
      <alignment/>
    </xf>
    <xf numFmtId="178" fontId="1" fillId="0" borderId="0" xfId="0" applyNumberFormat="1" applyFont="1" applyFill="1" applyAlignment="1">
      <alignment/>
    </xf>
    <xf numFmtId="178" fontId="1" fillId="0" borderId="11" xfId="0" applyNumberFormat="1" applyFont="1" applyFill="1" applyBorder="1" applyAlignment="1">
      <alignment/>
    </xf>
    <xf numFmtId="0" fontId="0" fillId="35" borderId="22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3" xfId="0" applyBorder="1" applyAlignment="1">
      <alignment/>
    </xf>
    <xf numFmtId="0" fontId="0" fillId="0" borderId="23" xfId="0" applyBorder="1" applyAlignment="1">
      <alignment/>
    </xf>
    <xf numFmtId="0" fontId="2" fillId="34" borderId="23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2" fillId="34" borderId="2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95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0" fontId="2" fillId="34" borderId="0" xfId="0" applyFont="1" applyFill="1" applyBorder="1" applyAlignment="1">
      <alignment horizontal="center"/>
    </xf>
    <xf numFmtId="0" fontId="0" fillId="35" borderId="27" xfId="0" applyFill="1" applyBorder="1" applyAlignment="1">
      <alignment/>
    </xf>
    <xf numFmtId="168" fontId="0" fillId="33" borderId="19" xfId="0" applyNumberFormat="1" applyFont="1" applyFill="1" applyBorder="1" applyAlignment="1">
      <alignment/>
    </xf>
    <xf numFmtId="168" fontId="1" fillId="0" borderId="19" xfId="0" applyNumberFormat="1" applyFont="1" applyBorder="1" applyAlignment="1">
      <alignment/>
    </xf>
    <xf numFmtId="0" fontId="0" fillId="35" borderId="18" xfId="0" applyFill="1" applyBorder="1" applyAlignment="1">
      <alignment/>
    </xf>
    <xf numFmtId="168" fontId="0" fillId="33" borderId="13" xfId="0" applyNumberFormat="1" applyFill="1" applyBorder="1" applyAlignment="1">
      <alignment/>
    </xf>
    <xf numFmtId="167" fontId="1" fillId="0" borderId="13" xfId="0" applyNumberFormat="1" applyFont="1" applyBorder="1" applyAlignment="1">
      <alignment/>
    </xf>
    <xf numFmtId="166" fontId="0" fillId="35" borderId="22" xfId="0" applyNumberFormat="1" applyFill="1" applyBorder="1" applyAlignment="1">
      <alignment/>
    </xf>
    <xf numFmtId="168" fontId="0" fillId="36" borderId="19" xfId="0" applyNumberFormat="1" applyFill="1" applyBorder="1" applyAlignment="1">
      <alignment/>
    </xf>
    <xf numFmtId="0" fontId="0" fillId="33" borderId="13" xfId="0" applyFill="1" applyBorder="1" applyAlignment="1">
      <alignment/>
    </xf>
    <xf numFmtId="174" fontId="0" fillId="35" borderId="22" xfId="0" applyNumberFormat="1" applyFill="1" applyBorder="1" applyAlignment="1">
      <alignment/>
    </xf>
    <xf numFmtId="0" fontId="1" fillId="0" borderId="22" xfId="0" applyNumberFormat="1" applyFont="1" applyBorder="1" applyAlignment="1">
      <alignment/>
    </xf>
    <xf numFmtId="167" fontId="1" fillId="0" borderId="13" xfId="0" applyNumberFormat="1" applyFont="1" applyFill="1" applyBorder="1" applyAlignment="1">
      <alignment/>
    </xf>
    <xf numFmtId="168" fontId="1" fillId="0" borderId="13" xfId="0" applyNumberFormat="1" applyFont="1" applyBorder="1" applyAlignment="1">
      <alignment/>
    </xf>
    <xf numFmtId="168" fontId="0" fillId="33" borderId="14" xfId="0" applyNumberFormat="1" applyFont="1" applyFill="1" applyBorder="1" applyAlignment="1">
      <alignment/>
    </xf>
    <xf numFmtId="173" fontId="1" fillId="0" borderId="10" xfId="0" applyNumberFormat="1" applyFont="1" applyFill="1" applyBorder="1" applyAlignment="1">
      <alignment/>
    </xf>
    <xf numFmtId="173" fontId="1" fillId="0" borderId="10" xfId="0" applyNumberFormat="1" applyFont="1" applyBorder="1" applyAlignment="1">
      <alignment/>
    </xf>
    <xf numFmtId="167" fontId="0" fillId="0" borderId="10" xfId="0" applyNumberFormat="1" applyBorder="1" applyAlignment="1">
      <alignment/>
    </xf>
    <xf numFmtId="194" fontId="0" fillId="35" borderId="17" xfId="0" applyNumberFormat="1" applyFill="1" applyBorder="1" applyAlignment="1">
      <alignment/>
    </xf>
    <xf numFmtId="173" fontId="1" fillId="0" borderId="34" xfId="0" applyNumberFormat="1" applyFont="1" applyFill="1" applyBorder="1" applyAlignment="1">
      <alignment/>
    </xf>
    <xf numFmtId="167" fontId="1" fillId="37" borderId="13" xfId="0" applyNumberFormat="1" applyFont="1" applyFill="1" applyBorder="1" applyAlignment="1">
      <alignment/>
    </xf>
    <xf numFmtId="0" fontId="1" fillId="0" borderId="22" xfId="0" applyNumberFormat="1" applyFont="1" applyFill="1" applyBorder="1" applyAlignment="1">
      <alignment/>
    </xf>
    <xf numFmtId="168" fontId="1" fillId="0" borderId="13" xfId="0" applyNumberFormat="1" applyFont="1" applyFill="1" applyBorder="1" applyAlignment="1">
      <alignment/>
    </xf>
    <xf numFmtId="0" fontId="2" fillId="34" borderId="23" xfId="0" applyFont="1" applyFill="1" applyBorder="1" applyAlignment="1">
      <alignment/>
    </xf>
    <xf numFmtId="167" fontId="1" fillId="0" borderId="19" xfId="0" applyNumberFormat="1" applyFont="1" applyFill="1" applyBorder="1" applyAlignment="1">
      <alignment/>
    </xf>
    <xf numFmtId="168" fontId="1" fillId="0" borderId="19" xfId="0" applyNumberFormat="1" applyFont="1" applyFill="1" applyBorder="1" applyAlignment="1">
      <alignment/>
    </xf>
    <xf numFmtId="0" fontId="1" fillId="0" borderId="17" xfId="0" applyNumberFormat="1" applyFont="1" applyFill="1" applyBorder="1" applyAlignment="1">
      <alignment/>
    </xf>
    <xf numFmtId="168" fontId="1" fillId="0" borderId="11" xfId="0" applyNumberFormat="1" applyFont="1" applyFill="1" applyBorder="1" applyAlignment="1">
      <alignment/>
    </xf>
    <xf numFmtId="168" fontId="0" fillId="36" borderId="19" xfId="0" applyNumberFormat="1" applyFont="1" applyFill="1" applyBorder="1" applyAlignment="1">
      <alignment/>
    </xf>
    <xf numFmtId="168" fontId="0" fillId="36" borderId="13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25" xfId="0" applyNumberFormat="1" applyFont="1" applyBorder="1" applyAlignment="1">
      <alignment/>
    </xf>
    <xf numFmtId="167" fontId="1" fillId="0" borderId="20" xfId="0" applyNumberFormat="1" applyFont="1" applyBorder="1" applyAlignment="1">
      <alignment/>
    </xf>
    <xf numFmtId="167" fontId="1" fillId="0" borderId="10" xfId="0" applyNumberFormat="1" applyFont="1" applyFill="1" applyBorder="1" applyAlignment="1">
      <alignment/>
    </xf>
    <xf numFmtId="167" fontId="1" fillId="0" borderId="10" xfId="0" applyNumberFormat="1" applyFont="1" applyBorder="1" applyAlignment="1">
      <alignment/>
    </xf>
    <xf numFmtId="167" fontId="1" fillId="0" borderId="12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9" xfId="0" applyNumberFormat="1" applyFont="1" applyBorder="1" applyAlignment="1">
      <alignment/>
    </xf>
    <xf numFmtId="167" fontId="1" fillId="37" borderId="27" xfId="0" applyNumberFormat="1" applyFont="1" applyFill="1" applyBorder="1" applyAlignment="1">
      <alignment/>
    </xf>
    <xf numFmtId="167" fontId="1" fillId="37" borderId="19" xfId="0" applyNumberFormat="1" applyFont="1" applyFill="1" applyBorder="1" applyAlignment="1">
      <alignment/>
    </xf>
    <xf numFmtId="167" fontId="1" fillId="37" borderId="20" xfId="0" applyNumberFormat="1" applyFont="1" applyFill="1" applyBorder="1" applyAlignment="1">
      <alignment/>
    </xf>
    <xf numFmtId="167" fontId="1" fillId="37" borderId="15" xfId="0" applyNumberFormat="1" applyFont="1" applyFill="1" applyBorder="1" applyAlignment="1">
      <alignment/>
    </xf>
    <xf numFmtId="167" fontId="1" fillId="37" borderId="10" xfId="0" applyNumberFormat="1" applyFont="1" applyFill="1" applyBorder="1" applyAlignment="1">
      <alignment/>
    </xf>
    <xf numFmtId="167" fontId="1" fillId="37" borderId="18" xfId="0" applyNumberFormat="1" applyFont="1" applyFill="1" applyBorder="1" applyAlignment="1">
      <alignment/>
    </xf>
    <xf numFmtId="167" fontId="1" fillId="37" borderId="12" xfId="0" applyNumberFormat="1" applyFont="1" applyFill="1" applyBorder="1" applyAlignment="1">
      <alignment/>
    </xf>
    <xf numFmtId="167" fontId="1" fillId="37" borderId="14" xfId="0" applyNumberFormat="1" applyFont="1" applyFill="1" applyBorder="1" applyAlignment="1">
      <alignment/>
    </xf>
    <xf numFmtId="167" fontId="1" fillId="37" borderId="23" xfId="0" applyNumberFormat="1" applyFont="1" applyFill="1" applyBorder="1" applyAlignment="1">
      <alignment/>
    </xf>
    <xf numFmtId="173" fontId="1" fillId="0" borderId="0" xfId="0" applyNumberFormat="1" applyFont="1" applyFill="1" applyAlignment="1">
      <alignment/>
    </xf>
    <xf numFmtId="178" fontId="1" fillId="0" borderId="0" xfId="0" applyNumberFormat="1" applyFont="1" applyFill="1" applyBorder="1" applyAlignment="1">
      <alignment/>
    </xf>
    <xf numFmtId="173" fontId="1" fillId="0" borderId="11" xfId="0" applyNumberFormat="1" applyFont="1" applyFill="1" applyBorder="1" applyAlignment="1">
      <alignment/>
    </xf>
    <xf numFmtId="193" fontId="1" fillId="0" borderId="0" xfId="0" applyNumberFormat="1" applyFont="1" applyFill="1" applyBorder="1" applyAlignment="1">
      <alignment/>
    </xf>
    <xf numFmtId="167" fontId="0" fillId="0" borderId="0" xfId="0" applyNumberFormat="1" applyFill="1" applyAlignment="1">
      <alignment/>
    </xf>
    <xf numFmtId="0" fontId="0" fillId="0" borderId="19" xfId="0" applyFill="1" applyBorder="1" applyAlignment="1">
      <alignment/>
    </xf>
    <xf numFmtId="191" fontId="1" fillId="0" borderId="11" xfId="0" applyNumberFormat="1" applyFont="1" applyFill="1" applyBorder="1" applyAlignment="1">
      <alignment/>
    </xf>
    <xf numFmtId="167" fontId="0" fillId="0" borderId="10" xfId="0" applyNumberFormat="1" applyFill="1" applyBorder="1" applyAlignment="1">
      <alignment/>
    </xf>
    <xf numFmtId="173" fontId="1" fillId="0" borderId="12" xfId="0" applyNumberFormat="1" applyFont="1" applyFill="1" applyBorder="1" applyAlignment="1">
      <alignment/>
    </xf>
    <xf numFmtId="185" fontId="0" fillId="35" borderId="17" xfId="0" applyNumberFormat="1" applyFill="1" applyBorder="1" applyAlignment="1">
      <alignment/>
    </xf>
    <xf numFmtId="164" fontId="1" fillId="35" borderId="21" xfId="0" applyNumberFormat="1" applyFont="1" applyFill="1" applyBorder="1" applyAlignment="1">
      <alignment/>
    </xf>
    <xf numFmtId="172" fontId="0" fillId="35" borderId="12" xfId="0" applyNumberFormat="1" applyFill="1" applyBorder="1" applyAlignment="1">
      <alignment/>
    </xf>
    <xf numFmtId="173" fontId="1" fillId="0" borderId="12" xfId="0" applyNumberFormat="1" applyFont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Alignment="1">
      <alignment horizontal="center" textRotation="90"/>
    </xf>
    <xf numFmtId="2" fontId="0" fillId="0" borderId="22" xfId="0" applyNumberFormat="1" applyBorder="1" applyAlignment="1">
      <alignment/>
    </xf>
    <xf numFmtId="2" fontId="0" fillId="0" borderId="0" xfId="0" applyNumberFormat="1" applyAlignment="1">
      <alignment/>
    </xf>
    <xf numFmtId="0" fontId="0" fillId="35" borderId="14" xfId="0" applyFont="1" applyFill="1" applyBorder="1" applyAlignment="1">
      <alignment/>
    </xf>
    <xf numFmtId="2" fontId="0" fillId="0" borderId="22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7" xfId="0" applyNumberFormat="1" applyBorder="1" applyAlignment="1">
      <alignment/>
    </xf>
    <xf numFmtId="0" fontId="2" fillId="38" borderId="35" xfId="0" applyFont="1" applyFill="1" applyBorder="1" applyAlignment="1">
      <alignment horizontal="center" textRotation="90"/>
    </xf>
    <xf numFmtId="2" fontId="0" fillId="0" borderId="33" xfId="0" applyNumberFormat="1" applyBorder="1" applyAlignment="1">
      <alignment/>
    </xf>
    <xf numFmtId="2" fontId="0" fillId="0" borderId="31" xfId="0" applyNumberFormat="1" applyBorder="1" applyAlignment="1">
      <alignment/>
    </xf>
    <xf numFmtId="0" fontId="0" fillId="27" borderId="36" xfId="0" applyFill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27" borderId="37" xfId="0" applyFont="1" applyFill="1" applyBorder="1" applyAlignment="1">
      <alignment/>
    </xf>
    <xf numFmtId="0" fontId="0" fillId="27" borderId="38" xfId="0" applyFill="1" applyBorder="1" applyAlignment="1">
      <alignment/>
    </xf>
    <xf numFmtId="0" fontId="0" fillId="27" borderId="38" xfId="0" applyFont="1" applyFill="1" applyBorder="1" applyAlignment="1">
      <alignment/>
    </xf>
    <xf numFmtId="0" fontId="0" fillId="27" borderId="39" xfId="0" applyFill="1" applyBorder="1" applyAlignment="1">
      <alignment/>
    </xf>
    <xf numFmtId="0" fontId="0" fillId="27" borderId="40" xfId="0" applyFont="1" applyFill="1" applyBorder="1" applyAlignment="1">
      <alignment/>
    </xf>
    <xf numFmtId="0" fontId="0" fillId="27" borderId="39" xfId="0" applyFont="1" applyFill="1" applyBorder="1" applyAlignment="1">
      <alignment/>
    </xf>
    <xf numFmtId="0" fontId="0" fillId="27" borderId="40" xfId="0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7" borderId="31" xfId="0" applyFill="1" applyBorder="1" applyAlignment="1">
      <alignment/>
    </xf>
    <xf numFmtId="0" fontId="0" fillId="27" borderId="33" xfId="0" applyFill="1" applyBorder="1" applyAlignment="1">
      <alignment/>
    </xf>
    <xf numFmtId="0" fontId="0" fillId="27" borderId="41" xfId="0" applyFill="1" applyBorder="1" applyAlignment="1">
      <alignment/>
    </xf>
    <xf numFmtId="0" fontId="0" fillId="27" borderId="42" xfId="0" applyFill="1" applyBorder="1" applyAlignment="1">
      <alignment/>
    </xf>
    <xf numFmtId="2" fontId="0" fillId="27" borderId="17" xfId="0" applyNumberFormat="1" applyFill="1" applyBorder="1" applyAlignment="1">
      <alignment horizontal="center"/>
    </xf>
    <xf numFmtId="0" fontId="0" fillId="27" borderId="17" xfId="0" applyFill="1" applyBorder="1" applyAlignment="1">
      <alignment horizontal="center"/>
    </xf>
    <xf numFmtId="2" fontId="0" fillId="28" borderId="22" xfId="0" applyNumberFormat="1" applyFill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6" xfId="0" applyNumberFormat="1" applyBorder="1" applyAlignment="1">
      <alignment/>
    </xf>
    <xf numFmtId="2" fontId="0" fillId="0" borderId="44" xfId="0" applyNumberFormat="1" applyBorder="1" applyAlignment="1">
      <alignment/>
    </xf>
    <xf numFmtId="0" fontId="0" fillId="0" borderId="45" xfId="0" applyBorder="1" applyAlignment="1">
      <alignment horizontal="center"/>
    </xf>
    <xf numFmtId="0" fontId="0" fillId="27" borderId="35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41" xfId="0" applyBorder="1" applyAlignment="1">
      <alignment/>
    </xf>
    <xf numFmtId="2" fontId="0" fillId="0" borderId="24" xfId="0" applyNumberForma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2" fontId="0" fillId="0" borderId="47" xfId="0" applyNumberFormat="1" applyBorder="1" applyAlignment="1">
      <alignment/>
    </xf>
    <xf numFmtId="2" fontId="0" fillId="0" borderId="48" xfId="0" applyNumberFormat="1" applyBorder="1" applyAlignment="1">
      <alignment/>
    </xf>
    <xf numFmtId="2" fontId="0" fillId="0" borderId="49" xfId="0" applyNumberFormat="1" applyBorder="1" applyAlignment="1">
      <alignment horizontal="center"/>
    </xf>
    <xf numFmtId="2" fontId="0" fillId="0" borderId="50" xfId="0" applyNumberFormat="1" applyBorder="1" applyAlignment="1">
      <alignment horizontal="center"/>
    </xf>
    <xf numFmtId="2" fontId="0" fillId="0" borderId="51" xfId="0" applyNumberFormat="1" applyBorder="1" applyAlignment="1">
      <alignment horizontal="center"/>
    </xf>
    <xf numFmtId="2" fontId="0" fillId="0" borderId="51" xfId="0" applyNumberFormat="1" applyBorder="1" applyAlignment="1">
      <alignment/>
    </xf>
    <xf numFmtId="2" fontId="0" fillId="0" borderId="52" xfId="0" applyNumberFormat="1" applyBorder="1" applyAlignment="1">
      <alignment/>
    </xf>
    <xf numFmtId="2" fontId="0" fillId="27" borderId="47" xfId="0" applyNumberFormat="1" applyFill="1" applyBorder="1" applyAlignment="1">
      <alignment horizontal="center"/>
    </xf>
    <xf numFmtId="2" fontId="0" fillId="27" borderId="12" xfId="0" applyNumberFormat="1" applyFill="1" applyBorder="1" applyAlignment="1">
      <alignment horizontal="center"/>
    </xf>
    <xf numFmtId="2" fontId="0" fillId="27" borderId="51" xfId="0" applyNumberFormat="1" applyFill="1" applyBorder="1" applyAlignment="1">
      <alignment/>
    </xf>
    <xf numFmtId="2" fontId="0" fillId="27" borderId="51" xfId="0" applyNumberFormat="1" applyFill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2" fontId="0" fillId="27" borderId="54" xfId="0" applyNumberFormat="1" applyFill="1" applyBorder="1" applyAlignment="1">
      <alignment horizontal="center"/>
    </xf>
    <xf numFmtId="2" fontId="0" fillId="0" borderId="54" xfId="0" applyNumberFormat="1" applyBorder="1" applyAlignment="1">
      <alignment horizontal="center"/>
    </xf>
    <xf numFmtId="2" fontId="0" fillId="0" borderId="54" xfId="0" applyNumberFormat="1" applyBorder="1" applyAlignment="1">
      <alignment/>
    </xf>
    <xf numFmtId="2" fontId="0" fillId="0" borderId="55" xfId="0" applyNumberForma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1" xfId="0" applyFont="1" applyBorder="1" applyAlignment="1">
      <alignment/>
    </xf>
    <xf numFmtId="196" fontId="0" fillId="0" borderId="11" xfId="0" applyNumberFormat="1" applyBorder="1" applyAlignment="1">
      <alignment/>
    </xf>
    <xf numFmtId="0" fontId="0" fillId="0" borderId="11" xfId="0" applyFont="1" applyBorder="1" applyAlignment="1" quotePrefix="1">
      <alignment/>
    </xf>
    <xf numFmtId="0" fontId="0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9" fontId="0" fillId="0" borderId="11" xfId="0" applyNumberFormat="1" applyFont="1" applyBorder="1" applyAlignment="1">
      <alignment horizontal="left"/>
    </xf>
    <xf numFmtId="197" fontId="1" fillId="0" borderId="1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96" fontId="0" fillId="0" borderId="0" xfId="0" applyNumberFormat="1" applyBorder="1" applyAlignment="1">
      <alignment/>
    </xf>
    <xf numFmtId="165" fontId="0" fillId="0" borderId="11" xfId="0" applyNumberFormat="1" applyBorder="1" applyAlignment="1">
      <alignment/>
    </xf>
    <xf numFmtId="0" fontId="0" fillId="0" borderId="0" xfId="0" applyFont="1" applyBorder="1" applyAlignment="1" quotePrefix="1">
      <alignment/>
    </xf>
    <xf numFmtId="197" fontId="1" fillId="0" borderId="0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2" fillId="38" borderId="21" xfId="0" applyFont="1" applyFill="1" applyBorder="1" applyAlignment="1">
      <alignment horizontal="center"/>
    </xf>
    <xf numFmtId="0" fontId="2" fillId="0" borderId="27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/>
    </xf>
    <xf numFmtId="196" fontId="0" fillId="0" borderId="19" xfId="0" applyNumberFormat="1" applyBorder="1" applyAlignment="1">
      <alignment/>
    </xf>
    <xf numFmtId="0" fontId="2" fillId="0" borderId="15" xfId="0" applyFont="1" applyBorder="1" applyAlignment="1">
      <alignment/>
    </xf>
    <xf numFmtId="0" fontId="7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18" xfId="0" applyFont="1" applyBorder="1" applyAlignment="1">
      <alignment/>
    </xf>
    <xf numFmtId="197" fontId="1" fillId="0" borderId="19" xfId="0" applyNumberFormat="1" applyFont="1" applyBorder="1" applyAlignment="1">
      <alignment/>
    </xf>
    <xf numFmtId="198" fontId="1" fillId="0" borderId="0" xfId="0" applyNumberFormat="1" applyFont="1" applyBorder="1" applyAlignment="1">
      <alignment/>
    </xf>
    <xf numFmtId="198" fontId="1" fillId="0" borderId="11" xfId="0" applyNumberFormat="1" applyFont="1" applyBorder="1" applyAlignment="1">
      <alignment/>
    </xf>
    <xf numFmtId="165" fontId="0" fillId="0" borderId="19" xfId="0" applyNumberFormat="1" applyBorder="1" applyAlignment="1">
      <alignment/>
    </xf>
    <xf numFmtId="200" fontId="0" fillId="0" borderId="0" xfId="0" applyNumberFormat="1" applyBorder="1" applyAlignment="1">
      <alignment/>
    </xf>
    <xf numFmtId="199" fontId="1" fillId="0" borderId="19" xfId="0" applyNumberFormat="1" applyFont="1" applyBorder="1" applyAlignment="1">
      <alignment/>
    </xf>
    <xf numFmtId="0" fontId="5" fillId="0" borderId="0" xfId="0" applyFont="1" applyBorder="1" applyAlignment="1">
      <alignment/>
    </xf>
    <xf numFmtId="199" fontId="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196" fontId="0" fillId="0" borderId="13" xfId="0" applyNumberFormat="1" applyBorder="1" applyAlignment="1">
      <alignment/>
    </xf>
    <xf numFmtId="197" fontId="1" fillId="0" borderId="13" xfId="0" applyNumberFormat="1" applyFont="1" applyBorder="1" applyAlignment="1">
      <alignment/>
    </xf>
    <xf numFmtId="0" fontId="0" fillId="38" borderId="13" xfId="0" applyFill="1" applyBorder="1" applyAlignment="1">
      <alignment/>
    </xf>
    <xf numFmtId="0" fontId="0" fillId="38" borderId="0" xfId="0" applyFill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Border="1" applyAlignment="1">
      <alignment horizontal="center" vertical="center" textRotation="90"/>
    </xf>
    <xf numFmtId="196" fontId="0" fillId="0" borderId="11" xfId="0" applyNumberFormat="1" applyFont="1" applyFill="1" applyBorder="1" applyAlignment="1">
      <alignment/>
    </xf>
    <xf numFmtId="0" fontId="0" fillId="38" borderId="0" xfId="0" applyFont="1" applyFill="1" applyBorder="1" applyAlignment="1">
      <alignment/>
    </xf>
    <xf numFmtId="196" fontId="0" fillId="0" borderId="0" xfId="0" applyNumberFormat="1" applyAlignment="1">
      <alignment/>
    </xf>
    <xf numFmtId="200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28" borderId="0" xfId="0" applyFont="1" applyFill="1" applyAlignment="1">
      <alignment/>
    </xf>
    <xf numFmtId="168" fontId="2" fillId="38" borderId="21" xfId="0" applyNumberFormat="1" applyFont="1" applyFill="1" applyBorder="1" applyAlignment="1">
      <alignment horizontal="center"/>
    </xf>
    <xf numFmtId="173" fontId="2" fillId="38" borderId="21" xfId="0" applyNumberFormat="1" applyFont="1" applyFill="1" applyBorder="1" applyAlignment="1">
      <alignment horizontal="center"/>
    </xf>
    <xf numFmtId="0" fontId="0" fillId="38" borderId="17" xfId="0" applyFill="1" applyBorder="1" applyAlignment="1">
      <alignment/>
    </xf>
    <xf numFmtId="168" fontId="0" fillId="38" borderId="17" xfId="0" applyNumberFormat="1" applyFill="1" applyBorder="1" applyAlignment="1">
      <alignment/>
    </xf>
    <xf numFmtId="173" fontId="0" fillId="38" borderId="17" xfId="0" applyNumberFormat="1" applyFill="1" applyBorder="1" applyAlignment="1">
      <alignment/>
    </xf>
    <xf numFmtId="0" fontId="2" fillId="38" borderId="17" xfId="0" applyFont="1" applyFill="1" applyBorder="1" applyAlignment="1">
      <alignment/>
    </xf>
    <xf numFmtId="167" fontId="0" fillId="0" borderId="0" xfId="0" applyNumberFormat="1" applyFill="1" applyBorder="1" applyAlignment="1">
      <alignment/>
    </xf>
    <xf numFmtId="168" fontId="0" fillId="39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NumberFormat="1" applyFill="1" applyBorder="1" applyAlignment="1">
      <alignment/>
    </xf>
    <xf numFmtId="191" fontId="1" fillId="0" borderId="0" xfId="0" applyNumberFormat="1" applyFont="1" applyFill="1" applyBorder="1" applyAlignment="1">
      <alignment/>
    </xf>
    <xf numFmtId="168" fontId="0" fillId="40" borderId="0" xfId="0" applyNumberFormat="1" applyFill="1" applyBorder="1" applyAlignment="1">
      <alignment/>
    </xf>
    <xf numFmtId="0" fontId="0" fillId="35" borderId="60" xfId="0" applyFont="1" applyFill="1" applyBorder="1" applyAlignment="1">
      <alignment/>
    </xf>
    <xf numFmtId="172" fontId="0" fillId="35" borderId="61" xfId="0" applyNumberFormat="1" applyFill="1" applyBorder="1" applyAlignment="1">
      <alignment/>
    </xf>
    <xf numFmtId="168" fontId="0" fillId="33" borderId="34" xfId="0" applyNumberFormat="1" applyFill="1" applyBorder="1" applyAlignment="1">
      <alignment/>
    </xf>
    <xf numFmtId="173" fontId="1" fillId="0" borderId="34" xfId="0" applyNumberFormat="1" applyFont="1" applyBorder="1" applyAlignment="1">
      <alignment/>
    </xf>
    <xf numFmtId="0" fontId="0" fillId="35" borderId="60" xfId="0" applyFill="1" applyBorder="1" applyAlignment="1">
      <alignment/>
    </xf>
    <xf numFmtId="0" fontId="0" fillId="33" borderId="34" xfId="0" applyFill="1" applyBorder="1" applyAlignment="1">
      <alignment/>
    </xf>
    <xf numFmtId="0" fontId="0" fillId="0" borderId="34" xfId="0" applyBorder="1" applyAlignment="1">
      <alignment/>
    </xf>
    <xf numFmtId="172" fontId="0" fillId="35" borderId="60" xfId="0" applyNumberFormat="1" applyFill="1" applyBorder="1" applyAlignment="1">
      <alignment/>
    </xf>
    <xf numFmtId="173" fontId="1" fillId="0" borderId="61" xfId="0" applyNumberFormat="1" applyFont="1" applyBorder="1" applyAlignment="1">
      <alignment/>
    </xf>
    <xf numFmtId="0" fontId="1" fillId="0" borderId="60" xfId="0" applyNumberFormat="1" applyFont="1" applyBorder="1" applyAlignment="1">
      <alignment/>
    </xf>
    <xf numFmtId="168" fontId="0" fillId="33" borderId="34" xfId="0" applyNumberFormat="1" applyFont="1" applyFill="1" applyBorder="1" applyAlignment="1">
      <alignment/>
    </xf>
    <xf numFmtId="168" fontId="1" fillId="0" borderId="34" xfId="0" applyNumberFormat="1" applyFont="1" applyBorder="1" applyAlignment="1">
      <alignment/>
    </xf>
    <xf numFmtId="164" fontId="1" fillId="0" borderId="61" xfId="0" applyNumberFormat="1" applyFont="1" applyBorder="1" applyAlignment="1">
      <alignment/>
    </xf>
    <xf numFmtId="0" fontId="0" fillId="35" borderId="62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173" fontId="1" fillId="0" borderId="24" xfId="0" applyNumberFormat="1" applyFont="1" applyBorder="1" applyAlignment="1">
      <alignment/>
    </xf>
    <xf numFmtId="0" fontId="0" fillId="35" borderId="44" xfId="0" applyFill="1" applyBorder="1" applyAlignment="1">
      <alignment/>
    </xf>
    <xf numFmtId="168" fontId="0" fillId="39" borderId="34" xfId="0" applyNumberFormat="1" applyFill="1" applyBorder="1" applyAlignment="1">
      <alignment/>
    </xf>
    <xf numFmtId="168" fontId="0" fillId="41" borderId="0" xfId="0" applyNumberFormat="1" applyFill="1" applyBorder="1" applyAlignment="1">
      <alignment/>
    </xf>
    <xf numFmtId="173" fontId="1" fillId="41" borderId="0" xfId="0" applyNumberFormat="1" applyFont="1" applyFill="1" applyBorder="1" applyAlignment="1">
      <alignment/>
    </xf>
    <xf numFmtId="173" fontId="1" fillId="41" borderId="10" xfId="0" applyNumberFormat="1" applyFont="1" applyFill="1" applyBorder="1" applyAlignment="1">
      <alignment/>
    </xf>
    <xf numFmtId="167" fontId="0" fillId="41" borderId="10" xfId="0" applyNumberForma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16" xfId="0" applyFont="1" applyFill="1" applyBorder="1" applyAlignment="1">
      <alignment/>
    </xf>
    <xf numFmtId="191" fontId="1" fillId="0" borderId="10" xfId="0" applyNumberFormat="1" applyFont="1" applyFill="1" applyBorder="1" applyAlignment="1">
      <alignment/>
    </xf>
    <xf numFmtId="207" fontId="0" fillId="35" borderId="16" xfId="0" applyNumberFormat="1" applyFill="1" applyBorder="1" applyAlignment="1">
      <alignment/>
    </xf>
    <xf numFmtId="168" fontId="0" fillId="36" borderId="15" xfId="0" applyNumberFormat="1" applyFont="1" applyFill="1" applyBorder="1" applyAlignment="1">
      <alignment/>
    </xf>
    <xf numFmtId="0" fontId="0" fillId="0" borderId="15" xfId="0" applyBorder="1" applyAlignment="1">
      <alignment/>
    </xf>
    <xf numFmtId="208" fontId="0" fillId="35" borderId="10" xfId="0" applyNumberFormat="1" applyFill="1" applyBorder="1" applyAlignment="1">
      <alignment/>
    </xf>
    <xf numFmtId="208" fontId="0" fillId="35" borderId="16" xfId="0" applyNumberFormat="1" applyFill="1" applyBorder="1" applyAlignment="1">
      <alignment/>
    </xf>
    <xf numFmtId="206" fontId="0" fillId="35" borderId="16" xfId="0" applyNumberFormat="1" applyFill="1" applyBorder="1" applyAlignment="1">
      <alignment/>
    </xf>
    <xf numFmtId="0" fontId="0" fillId="35" borderId="0" xfId="0" applyFont="1" applyFill="1" applyBorder="1" applyAlignment="1">
      <alignment/>
    </xf>
    <xf numFmtId="167" fontId="0" fillId="0" borderId="0" xfId="0" applyNumberFormat="1" applyFont="1" applyAlignment="1">
      <alignment/>
    </xf>
    <xf numFmtId="168" fontId="0" fillId="40" borderId="11" xfId="0" applyNumberFormat="1" applyFill="1" applyBorder="1" applyAlignment="1">
      <alignment/>
    </xf>
    <xf numFmtId="168" fontId="0" fillId="40" borderId="0" xfId="0" applyNumberFormat="1" applyFill="1" applyAlignment="1">
      <alignment/>
    </xf>
    <xf numFmtId="168" fontId="0" fillId="40" borderId="15" xfId="0" applyNumberFormat="1" applyFill="1" applyBorder="1" applyAlignment="1">
      <alignment/>
    </xf>
    <xf numFmtId="0" fontId="46" fillId="35" borderId="16" xfId="0" applyFont="1" applyFill="1" applyBorder="1" applyAlignment="1">
      <alignment/>
    </xf>
    <xf numFmtId="0" fontId="47" fillId="35" borderId="16" xfId="0" applyFont="1" applyFill="1" applyBorder="1" applyAlignment="1">
      <alignment/>
    </xf>
    <xf numFmtId="0" fontId="47" fillId="35" borderId="26" xfId="0" applyFont="1" applyFill="1" applyBorder="1" applyAlignment="1">
      <alignment/>
    </xf>
    <xf numFmtId="168" fontId="0" fillId="39" borderId="0" xfId="0" applyNumberFormat="1" applyFont="1" applyFill="1" applyBorder="1" applyAlignment="1">
      <alignment/>
    </xf>
    <xf numFmtId="168" fontId="0" fillId="40" borderId="25" xfId="0" applyNumberFormat="1" applyFill="1" applyBorder="1" applyAlignment="1">
      <alignment/>
    </xf>
    <xf numFmtId="164" fontId="1" fillId="35" borderId="17" xfId="0" applyNumberFormat="1" applyFont="1" applyFill="1" applyBorder="1" applyAlignment="1">
      <alignment/>
    </xf>
    <xf numFmtId="168" fontId="0" fillId="39" borderId="15" xfId="0" applyNumberFormat="1" applyFill="1" applyBorder="1" applyAlignment="1">
      <alignment/>
    </xf>
    <xf numFmtId="168" fontId="0" fillId="39" borderId="0" xfId="0" applyNumberFormat="1" applyFill="1" applyAlignment="1">
      <alignment/>
    </xf>
    <xf numFmtId="168" fontId="0" fillId="33" borderId="63" xfId="0" applyNumberFormat="1" applyFill="1" applyBorder="1" applyAlignment="1">
      <alignment/>
    </xf>
    <xf numFmtId="0" fontId="0" fillId="39" borderId="0" xfId="0" applyFill="1" applyBorder="1" applyAlignment="1">
      <alignment/>
    </xf>
    <xf numFmtId="168" fontId="0" fillId="33" borderId="64" xfId="0" applyNumberFormat="1" applyFill="1" applyBorder="1" applyAlignment="1">
      <alignment/>
    </xf>
    <xf numFmtId="168" fontId="0" fillId="40" borderId="18" xfId="0" applyNumberFormat="1" applyFill="1" applyBorder="1" applyAlignment="1">
      <alignment/>
    </xf>
    <xf numFmtId="168" fontId="0" fillId="39" borderId="11" xfId="0" applyNumberFormat="1" applyFill="1" applyBorder="1" applyAlignment="1">
      <alignment/>
    </xf>
    <xf numFmtId="0" fontId="46" fillId="35" borderId="1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67" fontId="1" fillId="0" borderId="15" xfId="0" applyNumberFormat="1" applyFont="1" applyFill="1" applyBorder="1" applyAlignment="1">
      <alignment/>
    </xf>
    <xf numFmtId="175" fontId="0" fillId="35" borderId="16" xfId="0" applyNumberFormat="1" applyFill="1" applyBorder="1" applyAlignment="1">
      <alignment/>
    </xf>
    <xf numFmtId="173" fontId="1" fillId="0" borderId="15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65" xfId="0" applyFill="1" applyBorder="1" applyAlignment="1">
      <alignment/>
    </xf>
    <xf numFmtId="173" fontId="1" fillId="0" borderId="24" xfId="0" applyNumberFormat="1" applyFont="1" applyFill="1" applyBorder="1" applyAlignment="1">
      <alignment/>
    </xf>
    <xf numFmtId="173" fontId="1" fillId="0" borderId="65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178" fontId="1" fillId="0" borderId="10" xfId="0" applyNumberFormat="1" applyFont="1" applyFill="1" applyBorder="1" applyAlignment="1">
      <alignment/>
    </xf>
    <xf numFmtId="178" fontId="1" fillId="0" borderId="15" xfId="0" applyNumberFormat="1" applyFont="1" applyFill="1" applyBorder="1" applyAlignment="1">
      <alignment/>
    </xf>
    <xf numFmtId="178" fontId="1" fillId="0" borderId="12" xfId="0" applyNumberFormat="1" applyFont="1" applyFill="1" applyBorder="1" applyAlignment="1">
      <alignment/>
    </xf>
    <xf numFmtId="178" fontId="1" fillId="0" borderId="18" xfId="0" applyNumberFormat="1" applyFont="1" applyFill="1" applyBorder="1" applyAlignment="1">
      <alignment/>
    </xf>
    <xf numFmtId="167" fontId="1" fillId="0" borderId="12" xfId="0" applyNumberFormat="1" applyFont="1" applyFill="1" applyBorder="1" applyAlignment="1">
      <alignment/>
    </xf>
    <xf numFmtId="167" fontId="1" fillId="0" borderId="18" xfId="0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61" xfId="0" applyFill="1" applyBorder="1" applyAlignment="1">
      <alignment/>
    </xf>
    <xf numFmtId="0" fontId="0" fillId="0" borderId="66" xfId="0" applyFill="1" applyBorder="1" applyAlignment="1">
      <alignment/>
    </xf>
    <xf numFmtId="0" fontId="0" fillId="42" borderId="16" xfId="0" applyFont="1" applyFill="1" applyBorder="1" applyAlignment="1">
      <alignment horizontal="center" vertical="center" textRotation="90"/>
    </xf>
    <xf numFmtId="0" fontId="0" fillId="42" borderId="17" xfId="0" applyFont="1" applyFill="1" applyBorder="1" applyAlignment="1">
      <alignment horizontal="center" vertical="center" textRotation="90"/>
    </xf>
    <xf numFmtId="0" fontId="0" fillId="40" borderId="67" xfId="0" applyFont="1" applyFill="1" applyBorder="1" applyAlignment="1">
      <alignment horizontal="center" vertical="center" textRotation="90"/>
    </xf>
    <xf numFmtId="0" fontId="0" fillId="40" borderId="68" xfId="0" applyFill="1" applyBorder="1" applyAlignment="1">
      <alignment horizontal="center" vertical="center" textRotation="90"/>
    </xf>
    <xf numFmtId="0" fontId="0" fillId="40" borderId="49" xfId="0" applyFill="1" applyBorder="1" applyAlignment="1">
      <alignment horizontal="center" vertical="center" textRotation="90"/>
    </xf>
    <xf numFmtId="0" fontId="46" fillId="40" borderId="67" xfId="0" applyFont="1" applyFill="1" applyBorder="1" applyAlignment="1">
      <alignment horizontal="center" vertical="center" textRotation="90"/>
    </xf>
    <xf numFmtId="0" fontId="46" fillId="40" borderId="43" xfId="0" applyFont="1" applyFill="1" applyBorder="1" applyAlignment="1">
      <alignment horizontal="center" vertical="center" textRotation="90"/>
    </xf>
    <xf numFmtId="0" fontId="0" fillId="40" borderId="21" xfId="0" applyFont="1" applyFill="1" applyBorder="1" applyAlignment="1">
      <alignment horizontal="center" vertical="center" textRotation="90"/>
    </xf>
    <xf numFmtId="0" fontId="0" fillId="40" borderId="16" xfId="0" applyFont="1" applyFill="1" applyBorder="1" applyAlignment="1">
      <alignment horizontal="center" vertical="center" textRotation="90"/>
    </xf>
    <xf numFmtId="0" fontId="0" fillId="40" borderId="17" xfId="0" applyFill="1" applyBorder="1" applyAlignment="1">
      <alignment horizontal="center" vertical="center" textRotation="90"/>
    </xf>
    <xf numFmtId="167" fontId="2" fillId="34" borderId="14" xfId="0" applyNumberFormat="1" applyFont="1" applyFill="1" applyBorder="1" applyAlignment="1">
      <alignment horizontal="center"/>
    </xf>
    <xf numFmtId="167" fontId="2" fillId="34" borderId="13" xfId="0" applyNumberFormat="1" applyFont="1" applyFill="1" applyBorder="1" applyAlignment="1">
      <alignment horizontal="center"/>
    </xf>
    <xf numFmtId="167" fontId="2" fillId="34" borderId="23" xfId="0" applyNumberFormat="1" applyFont="1" applyFill="1" applyBorder="1" applyAlignment="1">
      <alignment horizontal="center"/>
    </xf>
    <xf numFmtId="0" fontId="2" fillId="40" borderId="16" xfId="0" applyFont="1" applyFill="1" applyBorder="1" applyAlignment="1">
      <alignment horizontal="center" vertical="center" textRotation="90"/>
    </xf>
    <xf numFmtId="0" fontId="2" fillId="40" borderId="17" xfId="0" applyFont="1" applyFill="1" applyBorder="1" applyAlignment="1">
      <alignment horizontal="center" vertical="center" textRotation="90"/>
    </xf>
    <xf numFmtId="0" fontId="2" fillId="34" borderId="14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168" fontId="2" fillId="34" borderId="22" xfId="0" applyNumberFormat="1" applyFont="1" applyFill="1" applyBorder="1" applyAlignment="1">
      <alignment horizontal="center"/>
    </xf>
    <xf numFmtId="0" fontId="2" fillId="40" borderId="69" xfId="0" applyFont="1" applyFill="1" applyBorder="1" applyAlignment="1">
      <alignment horizontal="center" vertical="center" textRotation="90"/>
    </xf>
    <xf numFmtId="0" fontId="2" fillId="40" borderId="68" xfId="0" applyFont="1" applyFill="1" applyBorder="1" applyAlignment="1">
      <alignment horizontal="center" vertical="center" textRotation="90"/>
    </xf>
    <xf numFmtId="0" fontId="2" fillId="40" borderId="49" xfId="0" applyFont="1" applyFill="1" applyBorder="1" applyAlignment="1">
      <alignment horizontal="center" vertical="center" textRotation="90"/>
    </xf>
    <xf numFmtId="0" fontId="3" fillId="34" borderId="22" xfId="0" applyFont="1" applyFill="1" applyBorder="1" applyAlignment="1">
      <alignment horizontal="center"/>
    </xf>
    <xf numFmtId="0" fontId="2" fillId="38" borderId="27" xfId="0" applyFont="1" applyFill="1" applyBorder="1" applyAlignment="1">
      <alignment horizontal="center"/>
    </xf>
    <xf numFmtId="0" fontId="2" fillId="38" borderId="20" xfId="0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40"/>
  <sheetViews>
    <sheetView tabSelected="1" zoomScalePageLayoutView="0" workbookViewId="0" topLeftCell="A1">
      <pane xSplit="2" ySplit="1" topLeftCell="C11" activePane="bottomRight" state="frozen"/>
      <selection pane="topLeft" activeCell="A1" sqref="A1"/>
      <selection pane="topRight" activeCell="B1" sqref="B1"/>
      <selection pane="bottomLeft" activeCell="A1" sqref="A1"/>
      <selection pane="bottomRight" activeCell="S35" sqref="S35"/>
    </sheetView>
  </sheetViews>
  <sheetFormatPr defaultColWidth="11.421875" defaultRowHeight="12.75"/>
  <cols>
    <col min="1" max="1" width="3.28125" style="0" bestFit="1" customWidth="1"/>
    <col min="2" max="2" width="27.00390625" style="0" bestFit="1" customWidth="1"/>
    <col min="3" max="3" width="8.140625" style="0" bestFit="1" customWidth="1"/>
    <col min="4" max="4" width="6.140625" style="4" bestFit="1" customWidth="1"/>
    <col min="5" max="5" width="9.7109375" style="2" bestFit="1" customWidth="1"/>
    <col min="6" max="6" width="8.140625" style="2" customWidth="1"/>
    <col min="7" max="7" width="9.7109375" style="0" customWidth="1"/>
    <col min="8" max="8" width="7.140625" style="0" bestFit="1" customWidth="1"/>
    <col min="9" max="9" width="8.140625" style="0" bestFit="1" customWidth="1"/>
    <col min="10" max="10" width="8.140625" style="0" customWidth="1"/>
    <col min="11" max="11" width="6.8515625" style="2" customWidth="1"/>
    <col min="12" max="18" width="8.140625" style="2" customWidth="1"/>
    <col min="19" max="22" width="8.140625" style="49" customWidth="1"/>
    <col min="23" max="23" width="6.57421875" style="0" bestFit="1" customWidth="1"/>
    <col min="24" max="24" width="7.8515625" style="0" bestFit="1" customWidth="1"/>
    <col min="25" max="25" width="8.140625" style="0" bestFit="1" customWidth="1"/>
    <col min="26" max="26" width="8.140625" style="256" customWidth="1"/>
    <col min="27" max="27" width="7.140625" style="0" bestFit="1" customWidth="1"/>
    <col min="28" max="28" width="7.140625" style="0" customWidth="1"/>
    <col min="29" max="29" width="8.140625" style="0" bestFit="1" customWidth="1"/>
    <col min="30" max="30" width="8.140625" style="0" customWidth="1"/>
    <col min="31" max="31" width="9.140625" style="0" bestFit="1" customWidth="1"/>
    <col min="32" max="32" width="5.57421875" style="0" customWidth="1"/>
    <col min="33" max="33" width="7.140625" style="120" bestFit="1" customWidth="1"/>
    <col min="34" max="34" width="10.421875" style="0" customWidth="1"/>
    <col min="35" max="35" width="7.00390625" style="4" customWidth="1"/>
    <col min="36" max="36" width="7.00390625" style="0" customWidth="1"/>
    <col min="37" max="37" width="18.8515625" style="0" bestFit="1" customWidth="1"/>
  </cols>
  <sheetData>
    <row r="1" spans="2:37" ht="12.75">
      <c r="B1" s="15"/>
      <c r="C1" s="509" t="s">
        <v>0</v>
      </c>
      <c r="D1" s="509"/>
      <c r="E1" s="509"/>
      <c r="F1" s="509"/>
      <c r="G1" s="506" t="s">
        <v>9</v>
      </c>
      <c r="H1" s="507"/>
      <c r="I1" s="507"/>
      <c r="J1" s="508"/>
      <c r="K1" s="501" t="s">
        <v>225</v>
      </c>
      <c r="L1" s="502"/>
      <c r="M1" s="502"/>
      <c r="N1" s="503"/>
      <c r="O1" s="501" t="s">
        <v>223</v>
      </c>
      <c r="P1" s="502"/>
      <c r="Q1" s="502"/>
      <c r="R1" s="503"/>
      <c r="S1" s="501" t="s">
        <v>463</v>
      </c>
      <c r="T1" s="502"/>
      <c r="U1" s="502"/>
      <c r="V1" s="503"/>
      <c r="W1" s="506" t="s">
        <v>7</v>
      </c>
      <c r="X1" s="507"/>
      <c r="Y1" s="507"/>
      <c r="Z1" s="508"/>
      <c r="AA1" s="506" t="s">
        <v>8</v>
      </c>
      <c r="AB1" s="507"/>
      <c r="AC1" s="507"/>
      <c r="AD1" s="508"/>
      <c r="AE1" s="124">
        <v>19.6</v>
      </c>
      <c r="AF1" s="125" t="s">
        <v>101</v>
      </c>
      <c r="AG1" s="18" t="s">
        <v>100</v>
      </c>
      <c r="AH1" s="18"/>
      <c r="AI1" s="14"/>
      <c r="AJ1" s="124">
        <v>5.5</v>
      </c>
      <c r="AK1" s="117"/>
    </row>
    <row r="2" spans="1:37" ht="12.75">
      <c r="A2" s="504" t="s">
        <v>446</v>
      </c>
      <c r="B2" s="456" t="s">
        <v>447</v>
      </c>
      <c r="C2" s="30"/>
      <c r="D2" s="6"/>
      <c r="E2" s="58"/>
      <c r="F2" s="242"/>
      <c r="G2" s="23">
        <v>600</v>
      </c>
      <c r="H2" s="6">
        <v>0.96</v>
      </c>
      <c r="I2" s="58">
        <f>H2/G2*1000</f>
        <v>1.5999999999999999</v>
      </c>
      <c r="J2" s="256"/>
      <c r="K2" s="30">
        <v>600</v>
      </c>
      <c r="L2" s="6">
        <v>1.19</v>
      </c>
      <c r="M2" s="58">
        <f>L2/K2*1000</f>
        <v>1.983333333333333</v>
      </c>
      <c r="N2" s="257"/>
      <c r="O2" s="30">
        <v>600</v>
      </c>
      <c r="P2" s="6">
        <v>0.99</v>
      </c>
      <c r="Q2" s="58">
        <f>P2/O2*1000</f>
        <v>1.65</v>
      </c>
      <c r="R2" s="267"/>
      <c r="S2" s="257"/>
      <c r="T2" s="257"/>
      <c r="U2" s="257"/>
      <c r="V2" s="267"/>
      <c r="W2" s="30">
        <v>600</v>
      </c>
      <c r="X2" s="6">
        <v>1.38</v>
      </c>
      <c r="Y2" s="58">
        <f>X2/W2*1000</f>
        <v>2.3</v>
      </c>
      <c r="Z2" s="89"/>
      <c r="AA2" s="30"/>
      <c r="AB2" s="27"/>
      <c r="AC2" s="58"/>
      <c r="AD2" s="58"/>
      <c r="AE2" s="131"/>
      <c r="AF2" s="128"/>
      <c r="AG2" s="121"/>
      <c r="AH2" s="44"/>
      <c r="AI2" s="164"/>
      <c r="AJ2" s="8"/>
      <c r="AK2" s="28"/>
    </row>
    <row r="3" spans="1:37" ht="12.75">
      <c r="A3" s="504"/>
      <c r="B3" s="110" t="s">
        <v>448</v>
      </c>
      <c r="C3" s="135">
        <v>1</v>
      </c>
      <c r="D3" s="6">
        <v>1.1</v>
      </c>
      <c r="E3" s="58">
        <f>D3/C3</f>
        <v>1.1</v>
      </c>
      <c r="F3" s="242"/>
      <c r="G3" s="135">
        <v>1</v>
      </c>
      <c r="H3" s="6">
        <v>1.1</v>
      </c>
      <c r="I3" s="58">
        <f>H3/G3</f>
        <v>1.1</v>
      </c>
      <c r="J3" s="256"/>
      <c r="K3" s="135">
        <v>1</v>
      </c>
      <c r="L3" s="6">
        <v>1.29</v>
      </c>
      <c r="M3" s="58">
        <f>L3/K3</f>
        <v>1.29</v>
      </c>
      <c r="N3" s="257"/>
      <c r="O3" s="135">
        <v>2</v>
      </c>
      <c r="P3" s="6"/>
      <c r="Q3" s="47"/>
      <c r="R3" s="267"/>
      <c r="S3" s="257"/>
      <c r="T3" s="257"/>
      <c r="U3" s="257"/>
      <c r="V3" s="267"/>
      <c r="W3" s="135">
        <v>1</v>
      </c>
      <c r="X3" s="6">
        <v>0.91</v>
      </c>
      <c r="Y3" s="58">
        <f>X3/W3</f>
        <v>0.91</v>
      </c>
      <c r="Z3" s="89"/>
      <c r="AA3" s="30"/>
      <c r="AB3" s="27"/>
      <c r="AC3" s="58"/>
      <c r="AD3" s="58"/>
      <c r="AE3" s="131"/>
      <c r="AF3" s="128"/>
      <c r="AG3" s="121"/>
      <c r="AH3" s="44"/>
      <c r="AI3" s="164"/>
      <c r="AJ3" s="8"/>
      <c r="AK3" s="28"/>
    </row>
    <row r="4" spans="1:37" ht="12.75">
      <c r="A4" s="504"/>
      <c r="B4" s="456" t="s">
        <v>449</v>
      </c>
      <c r="C4" s="30"/>
      <c r="D4" s="6"/>
      <c r="E4" s="58"/>
      <c r="F4" s="242"/>
      <c r="G4" s="23"/>
      <c r="H4" s="6"/>
      <c r="J4" s="256"/>
      <c r="K4" s="30"/>
      <c r="L4" s="6"/>
      <c r="M4" s="47"/>
      <c r="N4" s="257"/>
      <c r="O4" s="30"/>
      <c r="P4" s="6"/>
      <c r="Q4" s="47"/>
      <c r="R4" s="267"/>
      <c r="S4" s="257"/>
      <c r="T4" s="257"/>
      <c r="U4" s="257"/>
      <c r="V4" s="267"/>
      <c r="W4" s="30">
        <v>600</v>
      </c>
      <c r="X4" s="6">
        <v>2.99</v>
      </c>
      <c r="Y4" s="58">
        <f>X4/W4*1000</f>
        <v>4.983333333333333</v>
      </c>
      <c r="Z4" s="89"/>
      <c r="AA4" s="30">
        <v>600</v>
      </c>
      <c r="AB4" s="27">
        <v>3.55</v>
      </c>
      <c r="AC4" s="58">
        <f>AB4/AA4*1000</f>
        <v>5.916666666666666</v>
      </c>
      <c r="AD4" s="58"/>
      <c r="AE4" s="131"/>
      <c r="AF4" s="128"/>
      <c r="AG4" s="121"/>
      <c r="AH4" s="44"/>
      <c r="AI4" s="164"/>
      <c r="AJ4" s="8"/>
      <c r="AK4" s="28"/>
    </row>
    <row r="5" spans="1:37" ht="12.75">
      <c r="A5" s="504"/>
      <c r="B5" s="110" t="s">
        <v>450</v>
      </c>
      <c r="C5" s="30"/>
      <c r="D5" s="6"/>
      <c r="E5" s="58"/>
      <c r="F5" s="242"/>
      <c r="G5" s="135">
        <v>1</v>
      </c>
      <c r="H5" s="6">
        <v>1.95</v>
      </c>
      <c r="I5" s="58">
        <f>H5/G5</f>
        <v>1.95</v>
      </c>
      <c r="J5" s="256"/>
      <c r="K5" s="135">
        <v>1</v>
      </c>
      <c r="L5" s="6">
        <v>2.29</v>
      </c>
      <c r="M5" s="58">
        <f>L5/K5</f>
        <v>2.29</v>
      </c>
      <c r="N5" s="257"/>
      <c r="O5" s="30"/>
      <c r="P5" s="6"/>
      <c r="Q5" s="47"/>
      <c r="R5" s="267"/>
      <c r="S5" s="257"/>
      <c r="T5" s="257"/>
      <c r="U5" s="257"/>
      <c r="V5" s="267"/>
      <c r="W5" s="135">
        <v>1</v>
      </c>
      <c r="X5" s="6">
        <v>2.1</v>
      </c>
      <c r="Y5" s="58">
        <f>X5/W5</f>
        <v>2.1</v>
      </c>
      <c r="Z5" s="89"/>
      <c r="AA5" s="135">
        <v>1</v>
      </c>
      <c r="AB5" s="27">
        <v>2.42</v>
      </c>
      <c r="AC5" s="58">
        <f>AB5/AA5</f>
        <v>2.42</v>
      </c>
      <c r="AD5" s="58"/>
      <c r="AE5" s="131"/>
      <c r="AF5" s="128"/>
      <c r="AG5" s="121"/>
      <c r="AH5" s="44"/>
      <c r="AI5" s="164"/>
      <c r="AJ5" s="8"/>
      <c r="AK5" s="28"/>
    </row>
    <row r="6" spans="1:37" s="47" customFormat="1" ht="12.75">
      <c r="A6" s="504"/>
      <c r="B6" s="28"/>
      <c r="C6" s="30"/>
      <c r="D6" s="27"/>
      <c r="E6" s="58"/>
      <c r="F6" s="242"/>
      <c r="G6" s="23"/>
      <c r="H6" s="27"/>
      <c r="J6" s="257"/>
      <c r="K6" s="30"/>
      <c r="L6" s="27"/>
      <c r="N6" s="257"/>
      <c r="O6" s="30"/>
      <c r="P6" s="27"/>
      <c r="R6" s="267"/>
      <c r="S6" s="257"/>
      <c r="T6" s="257"/>
      <c r="U6" s="257"/>
      <c r="V6" s="267"/>
      <c r="W6" s="30"/>
      <c r="X6" s="27"/>
      <c r="Y6" s="58"/>
      <c r="Z6" s="89"/>
      <c r="AA6" s="30"/>
      <c r="AB6" s="27"/>
      <c r="AC6" s="58"/>
      <c r="AD6" s="58"/>
      <c r="AE6" s="131"/>
      <c r="AF6" s="128"/>
      <c r="AG6" s="121"/>
      <c r="AH6" s="44"/>
      <c r="AI6" s="164"/>
      <c r="AJ6" s="8"/>
      <c r="AK6" s="28"/>
    </row>
    <row r="7" spans="1:37" ht="12.75" customHeight="1">
      <c r="A7" s="504"/>
      <c r="B7" s="28" t="s">
        <v>135</v>
      </c>
      <c r="C7" s="30">
        <v>500</v>
      </c>
      <c r="D7" s="27">
        <v>0.95</v>
      </c>
      <c r="E7" s="89"/>
      <c r="F7" s="89"/>
      <c r="G7" s="30"/>
      <c r="H7" s="27"/>
      <c r="I7" s="58"/>
      <c r="J7" s="89"/>
      <c r="K7" s="30"/>
      <c r="L7" s="27"/>
      <c r="M7" s="58"/>
      <c r="N7" s="89"/>
      <c r="O7" s="30"/>
      <c r="P7" s="27"/>
      <c r="Q7" s="58"/>
      <c r="R7" s="241"/>
      <c r="S7" s="474"/>
      <c r="T7" s="89"/>
      <c r="U7" s="89"/>
      <c r="V7" s="89"/>
      <c r="W7" s="30">
        <v>500</v>
      </c>
      <c r="X7" s="36">
        <v>0.8</v>
      </c>
      <c r="Y7" s="58"/>
      <c r="Z7" s="89"/>
      <c r="AA7" s="30"/>
      <c r="AB7" s="27"/>
      <c r="AC7" s="89"/>
      <c r="AD7" s="89"/>
      <c r="AE7" s="131"/>
      <c r="AF7" s="128"/>
      <c r="AG7" s="121"/>
      <c r="AH7" s="44"/>
      <c r="AI7" s="164"/>
      <c r="AJ7" s="8"/>
      <c r="AK7" s="28" t="str">
        <f aca="true" t="shared" si="0" ref="AK7:AK15">B7</f>
        <v>Carotte rapé</v>
      </c>
    </row>
    <row r="8" spans="1:37" ht="12.75">
      <c r="A8" s="504"/>
      <c r="B8" s="28" t="s">
        <v>136</v>
      </c>
      <c r="C8" s="30">
        <v>500</v>
      </c>
      <c r="D8" s="36">
        <v>0.95</v>
      </c>
      <c r="E8" s="89"/>
      <c r="F8" s="241"/>
      <c r="G8" s="23"/>
      <c r="H8" s="27"/>
      <c r="I8" s="58"/>
      <c r="J8" s="89"/>
      <c r="K8" s="30"/>
      <c r="L8" s="27"/>
      <c r="M8" s="58"/>
      <c r="N8" s="89"/>
      <c r="O8" s="30"/>
      <c r="P8" s="27"/>
      <c r="Q8" s="58"/>
      <c r="R8" s="241"/>
      <c r="S8" s="89"/>
      <c r="T8" s="89"/>
      <c r="U8" s="89"/>
      <c r="V8" s="241"/>
      <c r="W8" s="30">
        <v>500</v>
      </c>
      <c r="X8" s="27">
        <v>0.95</v>
      </c>
      <c r="Y8" s="58"/>
      <c r="Z8" s="89"/>
      <c r="AA8" s="30"/>
      <c r="AB8" s="27"/>
      <c r="AC8" s="89"/>
      <c r="AD8" s="89"/>
      <c r="AE8" s="131"/>
      <c r="AF8" s="128"/>
      <c r="AG8" s="121"/>
      <c r="AH8" s="44"/>
      <c r="AI8" s="164"/>
      <c r="AJ8" s="8"/>
      <c r="AK8" s="28" t="str">
        <f t="shared" si="0"/>
        <v>Céleri rémoulade</v>
      </c>
    </row>
    <row r="9" spans="1:37" ht="12.75">
      <c r="A9" s="504"/>
      <c r="B9" s="28" t="s">
        <v>91</v>
      </c>
      <c r="C9" s="30"/>
      <c r="D9" s="113"/>
      <c r="E9" s="114"/>
      <c r="F9" s="439"/>
      <c r="G9" s="23">
        <v>280</v>
      </c>
      <c r="H9" s="6">
        <v>1.08</v>
      </c>
      <c r="J9" s="256"/>
      <c r="K9" s="30"/>
      <c r="L9" s="6"/>
      <c r="M9" s="47"/>
      <c r="N9" s="257"/>
      <c r="O9" s="30"/>
      <c r="P9" s="6"/>
      <c r="Q9" s="47"/>
      <c r="R9" s="267"/>
      <c r="S9" s="257"/>
      <c r="T9" s="257"/>
      <c r="U9" s="257"/>
      <c r="V9" s="267"/>
      <c r="W9" s="30">
        <v>280</v>
      </c>
      <c r="X9" s="6">
        <v>1.43</v>
      </c>
      <c r="Y9" s="89">
        <f>X9/W9*1000</f>
        <v>5.107142857142857</v>
      </c>
      <c r="Z9" s="89"/>
      <c r="AA9" s="30">
        <v>280</v>
      </c>
      <c r="AB9" s="27">
        <f>2.13/2</f>
        <v>1.065</v>
      </c>
      <c r="AC9" s="58">
        <f>AB9/AA9*1000</f>
        <v>3.8035714285714284</v>
      </c>
      <c r="AD9" s="58"/>
      <c r="AE9" s="131"/>
      <c r="AF9" s="128"/>
      <c r="AG9" s="121"/>
      <c r="AH9" s="44"/>
      <c r="AI9" s="164"/>
      <c r="AJ9" s="8"/>
      <c r="AK9" s="28" t="str">
        <f t="shared" si="0"/>
        <v>Maïs Géant Vert</v>
      </c>
    </row>
    <row r="10" spans="1:37" ht="12.75">
      <c r="A10" s="504"/>
      <c r="B10" s="28" t="s">
        <v>156</v>
      </c>
      <c r="C10" s="30"/>
      <c r="D10" s="113"/>
      <c r="E10" s="187"/>
      <c r="F10" s="440"/>
      <c r="G10" s="23">
        <v>280</v>
      </c>
      <c r="H10" s="6">
        <v>1.26</v>
      </c>
      <c r="J10" s="256"/>
      <c r="K10" s="30"/>
      <c r="L10" s="6"/>
      <c r="M10" s="47"/>
      <c r="N10" s="257"/>
      <c r="O10" s="30"/>
      <c r="P10" s="6"/>
      <c r="Q10" s="47"/>
      <c r="R10" s="267"/>
      <c r="S10" s="257"/>
      <c r="T10" s="257"/>
      <c r="U10" s="257"/>
      <c r="V10" s="267"/>
      <c r="W10" s="30">
        <v>280</v>
      </c>
      <c r="X10" s="6">
        <v>1.26</v>
      </c>
      <c r="Y10" s="58">
        <f>X10/W10*1000</f>
        <v>4.5</v>
      </c>
      <c r="Z10" s="89"/>
      <c r="AA10" s="28"/>
      <c r="AB10" s="144"/>
      <c r="AC10" s="47"/>
      <c r="AD10" s="47"/>
      <c r="AE10" s="131"/>
      <c r="AF10" s="128"/>
      <c r="AG10" s="121"/>
      <c r="AH10" s="44"/>
      <c r="AI10" s="164"/>
      <c r="AJ10" s="8"/>
      <c r="AK10" s="28" t="str">
        <f t="shared" si="0"/>
        <v>Maïs GV original</v>
      </c>
    </row>
    <row r="11" spans="1:37" ht="12.75">
      <c r="A11" s="504"/>
      <c r="B11" s="28" t="s">
        <v>157</v>
      </c>
      <c r="C11" s="30"/>
      <c r="D11" s="113"/>
      <c r="E11" s="187"/>
      <c r="F11" s="440"/>
      <c r="G11" s="23"/>
      <c r="H11" s="6"/>
      <c r="J11" s="256"/>
      <c r="K11" s="30"/>
      <c r="L11" s="6"/>
      <c r="M11" s="47"/>
      <c r="N11" s="257"/>
      <c r="O11" s="30"/>
      <c r="P11" s="6"/>
      <c r="Q11" s="47"/>
      <c r="R11" s="267"/>
      <c r="S11" s="257"/>
      <c r="T11" s="257"/>
      <c r="U11" s="257"/>
      <c r="V11" s="267"/>
      <c r="W11" s="30">
        <v>280</v>
      </c>
      <c r="X11" s="6">
        <v>1.09</v>
      </c>
      <c r="Y11" s="60">
        <f>X11/W11*1000</f>
        <v>3.8928571428571432</v>
      </c>
      <c r="Z11" s="89"/>
      <c r="AA11" s="28"/>
      <c r="AB11" s="144"/>
      <c r="AC11" s="47"/>
      <c r="AD11" s="47"/>
      <c r="AE11" s="131"/>
      <c r="AF11" s="128"/>
      <c r="AG11" s="121"/>
      <c r="AH11" s="44"/>
      <c r="AI11" s="164"/>
      <c r="AJ11" s="8"/>
      <c r="AK11" s="28" t="str">
        <f t="shared" si="0"/>
        <v>Maïs GV ultra tendre</v>
      </c>
    </row>
    <row r="12" spans="1:37" ht="12.75">
      <c r="A12" s="504"/>
      <c r="B12" s="28" t="s">
        <v>158</v>
      </c>
      <c r="C12" s="30"/>
      <c r="D12" s="113"/>
      <c r="E12" s="187"/>
      <c r="F12" s="440"/>
      <c r="G12" s="23"/>
      <c r="H12" s="6"/>
      <c r="J12" s="256"/>
      <c r="K12" s="30"/>
      <c r="L12" s="6"/>
      <c r="M12" s="47"/>
      <c r="N12" s="257"/>
      <c r="O12" s="30"/>
      <c r="P12" s="6"/>
      <c r="Q12" s="47"/>
      <c r="R12" s="267"/>
      <c r="S12" s="257"/>
      <c r="T12" s="257"/>
      <c r="U12" s="257"/>
      <c r="V12" s="267"/>
      <c r="W12" s="30">
        <v>280</v>
      </c>
      <c r="X12" s="6">
        <v>1.15</v>
      </c>
      <c r="Y12" s="58">
        <f>X12/W12*1000</f>
        <v>4.107142857142857</v>
      </c>
      <c r="Z12" s="89"/>
      <c r="AA12" s="28"/>
      <c r="AB12" s="144"/>
      <c r="AC12" s="47"/>
      <c r="AD12" s="47"/>
      <c r="AE12" s="131"/>
      <c r="AF12" s="128"/>
      <c r="AG12" s="121"/>
      <c r="AH12" s="44"/>
      <c r="AI12" s="164"/>
      <c r="AJ12" s="8"/>
      <c r="AK12" s="28" t="str">
        <f t="shared" si="0"/>
        <v>Maïs GV croquant</v>
      </c>
    </row>
    <row r="13" spans="1:37" ht="12.75">
      <c r="A13" s="504"/>
      <c r="B13" s="28" t="s">
        <v>92</v>
      </c>
      <c r="C13" s="30">
        <v>280</v>
      </c>
      <c r="D13" s="6">
        <v>0.39</v>
      </c>
      <c r="E13" s="58">
        <f>D13/C13*1000</f>
        <v>1.392857142857143</v>
      </c>
      <c r="F13" s="241"/>
      <c r="G13" s="23"/>
      <c r="H13" s="6"/>
      <c r="J13" s="256"/>
      <c r="K13" s="30"/>
      <c r="L13" s="6"/>
      <c r="M13" s="47"/>
      <c r="N13" s="257"/>
      <c r="O13" s="30"/>
      <c r="P13" s="6"/>
      <c r="Q13" s="47"/>
      <c r="R13" s="267"/>
      <c r="S13" s="257"/>
      <c r="T13" s="257"/>
      <c r="U13" s="257"/>
      <c r="V13" s="267"/>
      <c r="W13" s="30"/>
      <c r="X13" s="6"/>
      <c r="Y13" s="58"/>
      <c r="Z13" s="89"/>
      <c r="AA13" s="30">
        <v>280</v>
      </c>
      <c r="AB13" s="27">
        <v>0.47</v>
      </c>
      <c r="AC13" s="58">
        <f>AB13/AA13*1000</f>
        <v>1.6785714285714286</v>
      </c>
      <c r="AD13" s="58"/>
      <c r="AE13" s="131"/>
      <c r="AF13" s="128"/>
      <c r="AG13" s="121"/>
      <c r="AH13" s="44"/>
      <c r="AI13" s="164"/>
      <c r="AJ13" s="8"/>
      <c r="AK13" s="28" t="str">
        <f t="shared" si="0"/>
        <v>Maïs</v>
      </c>
    </row>
    <row r="14" spans="1:37" ht="12.75">
      <c r="A14" s="504"/>
      <c r="B14" s="28" t="s">
        <v>92</v>
      </c>
      <c r="C14" s="30"/>
      <c r="D14" s="113"/>
      <c r="E14" s="187"/>
      <c r="F14" s="440"/>
      <c r="G14" s="23"/>
      <c r="H14" s="6"/>
      <c r="J14" s="256"/>
      <c r="K14" s="30"/>
      <c r="L14" s="6"/>
      <c r="M14" s="47"/>
      <c r="N14" s="257"/>
      <c r="O14" s="30"/>
      <c r="P14" s="6"/>
      <c r="Q14" s="47"/>
      <c r="R14" s="267"/>
      <c r="S14" s="257"/>
      <c r="T14" s="257"/>
      <c r="U14" s="257"/>
      <c r="V14" s="267"/>
      <c r="W14" s="30"/>
      <c r="X14" s="6"/>
      <c r="Y14" s="58"/>
      <c r="Z14" s="89"/>
      <c r="AA14" s="30">
        <v>280</v>
      </c>
      <c r="AB14" s="27">
        <v>0.59</v>
      </c>
      <c r="AC14" s="58">
        <f>AB14/AA14*1000</f>
        <v>2.1071428571428568</v>
      </c>
      <c r="AD14" s="58"/>
      <c r="AE14" s="131"/>
      <c r="AF14" s="128"/>
      <c r="AG14" s="121"/>
      <c r="AH14" s="44"/>
      <c r="AI14" s="164"/>
      <c r="AJ14" s="8"/>
      <c r="AK14" s="28" t="str">
        <f t="shared" si="0"/>
        <v>Maïs</v>
      </c>
    </row>
    <row r="15" spans="1:37" ht="12.75">
      <c r="A15" s="504"/>
      <c r="B15" s="28" t="s">
        <v>124</v>
      </c>
      <c r="C15" s="30"/>
      <c r="D15" s="113"/>
      <c r="E15" s="187"/>
      <c r="F15" s="440"/>
      <c r="G15" s="23"/>
      <c r="H15" s="6"/>
      <c r="J15" s="256"/>
      <c r="K15" s="30"/>
      <c r="L15" s="6"/>
      <c r="M15" s="47"/>
      <c r="N15" s="257"/>
      <c r="O15" s="30"/>
      <c r="P15" s="6"/>
      <c r="Q15" s="47"/>
      <c r="R15" s="267"/>
      <c r="S15" s="257"/>
      <c r="T15" s="257"/>
      <c r="U15" s="257"/>
      <c r="V15" s="267"/>
      <c r="W15" s="30">
        <v>400</v>
      </c>
      <c r="X15" s="6">
        <v>1.97</v>
      </c>
      <c r="Y15" s="58">
        <f>X15/W15*1000</f>
        <v>4.925</v>
      </c>
      <c r="Z15" s="89"/>
      <c r="AA15" s="30"/>
      <c r="AB15" s="27"/>
      <c r="AC15" s="58"/>
      <c r="AD15" s="58"/>
      <c r="AE15" s="30">
        <f>6*400</f>
        <v>2400</v>
      </c>
      <c r="AF15" s="128">
        <v>8.5</v>
      </c>
      <c r="AG15" s="121">
        <f>AF15+(AF15*AJ$1/100)</f>
        <v>8.9675</v>
      </c>
      <c r="AH15" s="5">
        <f>AG15/AE15*1000</f>
        <v>3.7364583333333328</v>
      </c>
      <c r="AI15" s="164">
        <f>AH15/6</f>
        <v>0.6227430555555554</v>
      </c>
      <c r="AJ15" s="8" t="e">
        <f>#REF!/6</f>
        <v>#REF!</v>
      </c>
      <c r="AK15" s="28" t="str">
        <f t="shared" si="0"/>
        <v>Cœur de palmier</v>
      </c>
    </row>
    <row r="16" spans="1:37" ht="12.75">
      <c r="A16" s="504"/>
      <c r="B16" s="28"/>
      <c r="C16" s="30"/>
      <c r="D16" s="113"/>
      <c r="E16" s="187"/>
      <c r="F16" s="440"/>
      <c r="G16" s="23"/>
      <c r="H16" s="6"/>
      <c r="J16" s="256"/>
      <c r="K16" s="30"/>
      <c r="L16" s="6"/>
      <c r="M16" s="47"/>
      <c r="N16" s="257"/>
      <c r="O16" s="30"/>
      <c r="P16" s="6"/>
      <c r="Q16" s="47"/>
      <c r="R16" s="267"/>
      <c r="S16" s="257"/>
      <c r="T16" s="257"/>
      <c r="U16" s="257"/>
      <c r="V16" s="267"/>
      <c r="W16" s="30">
        <v>250</v>
      </c>
      <c r="X16" s="6">
        <v>2.2</v>
      </c>
      <c r="Y16" s="58">
        <f>X16/W16*1000</f>
        <v>8.8</v>
      </c>
      <c r="Z16" s="89"/>
      <c r="AA16" s="30"/>
      <c r="AB16" s="27"/>
      <c r="AC16" s="58"/>
      <c r="AD16" s="58"/>
      <c r="AE16" s="30">
        <f>6*400</f>
        <v>2400</v>
      </c>
      <c r="AF16" s="128">
        <v>6.96</v>
      </c>
      <c r="AG16" s="121">
        <f>AF16+(AF16*AJ$1/100)</f>
        <v>7.3428</v>
      </c>
      <c r="AH16" s="5">
        <f>AG16/AE16*1000</f>
        <v>3.0595000000000003</v>
      </c>
      <c r="AI16" s="164">
        <f>AH16/6</f>
        <v>0.5099166666666667</v>
      </c>
      <c r="AJ16" s="8" t="e">
        <f>#REF!/6</f>
        <v>#REF!</v>
      </c>
      <c r="AK16" s="28"/>
    </row>
    <row r="17" spans="1:37" ht="12.75">
      <c r="A17" s="504"/>
      <c r="B17" s="28"/>
      <c r="C17" s="30"/>
      <c r="D17" s="113"/>
      <c r="E17" s="187"/>
      <c r="F17" s="440"/>
      <c r="G17" s="23"/>
      <c r="H17" s="6"/>
      <c r="J17" s="256"/>
      <c r="K17" s="30"/>
      <c r="L17" s="6"/>
      <c r="M17" s="47"/>
      <c r="N17" s="257"/>
      <c r="O17" s="30"/>
      <c r="P17" s="6"/>
      <c r="Q17" s="47"/>
      <c r="R17" s="267"/>
      <c r="S17" s="257"/>
      <c r="T17" s="257"/>
      <c r="U17" s="257"/>
      <c r="V17" s="267"/>
      <c r="W17" s="30">
        <v>800</v>
      </c>
      <c r="X17" s="6"/>
      <c r="Y17" s="58"/>
      <c r="Z17" s="89"/>
      <c r="AA17" s="30"/>
      <c r="AB17" s="27"/>
      <c r="AC17" s="58"/>
      <c r="AD17" s="58"/>
      <c r="AE17" s="131"/>
      <c r="AF17" s="128"/>
      <c r="AG17" s="121"/>
      <c r="AH17" s="44"/>
      <c r="AI17" s="164"/>
      <c r="AJ17" s="8"/>
      <c r="AK17" s="28"/>
    </row>
    <row r="18" spans="1:37" ht="12.75">
      <c r="A18" s="504"/>
      <c r="B18" s="28" t="s">
        <v>443</v>
      </c>
      <c r="C18" s="30"/>
      <c r="D18" s="6"/>
      <c r="E18" s="58"/>
      <c r="F18" s="242"/>
      <c r="G18" s="23"/>
      <c r="H18" s="6"/>
      <c r="J18" s="256"/>
      <c r="K18" s="30"/>
      <c r="L18" s="6"/>
      <c r="M18" s="47"/>
      <c r="N18" s="257"/>
      <c r="O18" s="30"/>
      <c r="P18" s="6"/>
      <c r="Q18" s="47"/>
      <c r="R18" s="267"/>
      <c r="S18" s="257"/>
      <c r="T18" s="257"/>
      <c r="U18" s="257"/>
      <c r="V18" s="267"/>
      <c r="W18" s="30">
        <v>125</v>
      </c>
      <c r="X18" s="6"/>
      <c r="Y18" s="58"/>
      <c r="Z18" s="89"/>
      <c r="AA18" s="30"/>
      <c r="AB18" s="27"/>
      <c r="AC18" s="58"/>
      <c r="AD18" s="58"/>
      <c r="AE18" s="131"/>
      <c r="AF18" s="128"/>
      <c r="AG18" s="121"/>
      <c r="AH18" s="44"/>
      <c r="AI18" s="164"/>
      <c r="AJ18" s="8"/>
      <c r="AK18" s="28"/>
    </row>
    <row r="19" spans="1:37" ht="12.75">
      <c r="A19" s="504"/>
      <c r="B19" s="28" t="s">
        <v>312</v>
      </c>
      <c r="C19" s="30"/>
      <c r="D19" s="6"/>
      <c r="E19" s="58"/>
      <c r="F19" s="242"/>
      <c r="G19" s="23"/>
      <c r="H19" s="6"/>
      <c r="J19" s="256"/>
      <c r="K19" s="30"/>
      <c r="L19" s="6"/>
      <c r="M19" s="47"/>
      <c r="N19" s="257"/>
      <c r="O19" s="30"/>
      <c r="P19" s="6"/>
      <c r="Q19" s="47"/>
      <c r="R19" s="267"/>
      <c r="S19" s="257"/>
      <c r="T19" s="257"/>
      <c r="U19" s="257"/>
      <c r="V19" s="267"/>
      <c r="W19" s="30">
        <v>125</v>
      </c>
      <c r="X19" s="6"/>
      <c r="Y19" s="58"/>
      <c r="Z19" s="89"/>
      <c r="AA19" s="30"/>
      <c r="AB19" s="27"/>
      <c r="AC19" s="58"/>
      <c r="AD19" s="58"/>
      <c r="AE19" s="131"/>
      <c r="AF19" s="128"/>
      <c r="AG19" s="121"/>
      <c r="AH19" s="44"/>
      <c r="AI19" s="164"/>
      <c r="AJ19" s="8"/>
      <c r="AK19" s="28"/>
    </row>
    <row r="20" spans="1:37" ht="12.75">
      <c r="A20" s="504"/>
      <c r="B20" s="456" t="s">
        <v>444</v>
      </c>
      <c r="C20" s="30"/>
      <c r="D20" s="6"/>
      <c r="E20" s="58"/>
      <c r="F20" s="242"/>
      <c r="G20" s="23">
        <v>2.2</v>
      </c>
      <c r="H20" s="6"/>
      <c r="J20" s="256"/>
      <c r="K20" s="30"/>
      <c r="L20" s="6"/>
      <c r="M20" s="47"/>
      <c r="N20" s="257"/>
      <c r="O20" s="30"/>
      <c r="P20" s="6"/>
      <c r="Q20" s="47"/>
      <c r="R20" s="267"/>
      <c r="S20" s="257"/>
      <c r="T20" s="257"/>
      <c r="U20" s="257"/>
      <c r="V20" s="267"/>
      <c r="W20" s="30">
        <v>125</v>
      </c>
      <c r="X20" s="6">
        <v>2.2</v>
      </c>
      <c r="Y20" s="58"/>
      <c r="Z20" s="89"/>
      <c r="AA20" s="30"/>
      <c r="AB20" s="27"/>
      <c r="AC20" s="58"/>
      <c r="AD20" s="58"/>
      <c r="AE20" s="131"/>
      <c r="AF20" s="128"/>
      <c r="AG20" s="121"/>
      <c r="AH20" s="44"/>
      <c r="AI20" s="164"/>
      <c r="AJ20" s="8"/>
      <c r="AK20" s="28"/>
    </row>
    <row r="21" spans="1:37" ht="12.75">
      <c r="A21" s="504"/>
      <c r="B21" s="456" t="s">
        <v>445</v>
      </c>
      <c r="C21" s="30"/>
      <c r="D21" s="6"/>
      <c r="E21" s="58"/>
      <c r="F21" s="242"/>
      <c r="G21" s="23"/>
      <c r="H21" s="6"/>
      <c r="J21" s="256"/>
      <c r="K21" s="30"/>
      <c r="L21" s="6"/>
      <c r="M21" s="47"/>
      <c r="N21" s="257"/>
      <c r="O21" s="30"/>
      <c r="P21" s="6"/>
      <c r="Q21" s="47"/>
      <c r="R21" s="267"/>
      <c r="S21" s="257"/>
      <c r="T21" s="257"/>
      <c r="U21" s="257"/>
      <c r="V21" s="267"/>
      <c r="W21" s="30">
        <v>125</v>
      </c>
      <c r="X21" s="6"/>
      <c r="Y21" s="58"/>
      <c r="Z21" s="89"/>
      <c r="AA21" s="30"/>
      <c r="AB21" s="27"/>
      <c r="AC21" s="58"/>
      <c r="AD21" s="58"/>
      <c r="AE21" s="131"/>
      <c r="AF21" s="128"/>
      <c r="AG21" s="121"/>
      <c r="AH21" s="44"/>
      <c r="AI21" s="164"/>
      <c r="AJ21" s="8"/>
      <c r="AK21" s="28"/>
    </row>
    <row r="22" spans="1:37" ht="12.75">
      <c r="A22" s="504"/>
      <c r="B22" s="28"/>
      <c r="C22" s="30"/>
      <c r="D22" s="6"/>
      <c r="E22" s="58"/>
      <c r="F22" s="242"/>
      <c r="G22" s="23"/>
      <c r="H22" s="6"/>
      <c r="J22" s="256"/>
      <c r="K22" s="30"/>
      <c r="L22" s="6"/>
      <c r="M22" s="47"/>
      <c r="N22" s="257"/>
      <c r="O22" s="30"/>
      <c r="P22" s="6"/>
      <c r="Q22" s="47"/>
      <c r="R22" s="267"/>
      <c r="S22" s="257"/>
      <c r="T22" s="257"/>
      <c r="U22" s="257"/>
      <c r="V22" s="267"/>
      <c r="W22" s="30"/>
      <c r="X22" s="6"/>
      <c r="Y22" s="58"/>
      <c r="Z22" s="89"/>
      <c r="AA22" s="30"/>
      <c r="AB22" s="27"/>
      <c r="AC22" s="58"/>
      <c r="AD22" s="58"/>
      <c r="AE22" s="131"/>
      <c r="AF22" s="128"/>
      <c r="AG22" s="121"/>
      <c r="AH22" s="44"/>
      <c r="AI22" s="164"/>
      <c r="AJ22" s="8"/>
      <c r="AK22" s="28"/>
    </row>
    <row r="23" spans="1:37" ht="12.75">
      <c r="A23" s="504"/>
      <c r="B23" s="28"/>
      <c r="C23" s="30"/>
      <c r="D23" s="6"/>
      <c r="E23" s="58"/>
      <c r="F23" s="242"/>
      <c r="G23" s="23"/>
      <c r="H23" s="6"/>
      <c r="J23" s="256"/>
      <c r="K23" s="30"/>
      <c r="L23" s="6"/>
      <c r="M23" s="47"/>
      <c r="N23" s="257"/>
      <c r="O23" s="30"/>
      <c r="P23" s="6"/>
      <c r="Q23" s="47"/>
      <c r="R23" s="267"/>
      <c r="S23" s="257"/>
      <c r="T23" s="257"/>
      <c r="U23" s="257"/>
      <c r="V23" s="267"/>
      <c r="W23" s="30"/>
      <c r="X23" s="6"/>
      <c r="Y23" s="58"/>
      <c r="Z23" s="89"/>
      <c r="AA23" s="30"/>
      <c r="AB23" s="27"/>
      <c r="AC23" s="58"/>
      <c r="AD23" s="58"/>
      <c r="AE23" s="131"/>
      <c r="AF23" s="128"/>
      <c r="AG23" s="121"/>
      <c r="AH23" s="44"/>
      <c r="AI23" s="164"/>
      <c r="AJ23" s="8"/>
      <c r="AK23" s="28"/>
    </row>
    <row r="24" spans="1:37" ht="12.75">
      <c r="A24" s="504"/>
      <c r="B24" s="28" t="s">
        <v>164</v>
      </c>
      <c r="C24" s="30">
        <v>450</v>
      </c>
      <c r="D24" s="35">
        <v>2.59</v>
      </c>
      <c r="E24" s="58">
        <f>D24/C24*1000</f>
        <v>5.7555555555555555</v>
      </c>
      <c r="F24" s="241"/>
      <c r="G24" s="23">
        <v>225</v>
      </c>
      <c r="H24" s="6">
        <v>1.25</v>
      </c>
      <c r="I24" s="5">
        <f>H24/G24*1000</f>
        <v>5.555555555555555</v>
      </c>
      <c r="J24" s="278"/>
      <c r="K24" s="30"/>
      <c r="L24" s="6"/>
      <c r="M24" s="58"/>
      <c r="N24" s="89"/>
      <c r="O24" s="30"/>
      <c r="P24" s="6"/>
      <c r="Q24" s="58"/>
      <c r="R24" s="241"/>
      <c r="S24" s="89"/>
      <c r="T24" s="89"/>
      <c r="U24" s="89"/>
      <c r="V24" s="241"/>
      <c r="W24" s="30">
        <v>350</v>
      </c>
      <c r="X24" s="27">
        <v>2.75</v>
      </c>
      <c r="Y24" s="5">
        <f>X24/W24*1000</f>
        <v>7.857142857142858</v>
      </c>
      <c r="Z24" s="278"/>
      <c r="AA24" s="28"/>
      <c r="AB24" s="144"/>
      <c r="AC24" s="47"/>
      <c r="AD24" s="47"/>
      <c r="AE24" s="131"/>
      <c r="AF24" s="128"/>
      <c r="AG24" s="121"/>
      <c r="AH24" s="44"/>
      <c r="AI24" s="164"/>
      <c r="AJ24" s="8"/>
      <c r="AK24" s="28" t="str">
        <f>B24</f>
        <v>Poivron</v>
      </c>
    </row>
    <row r="25" spans="1:37" ht="12.75">
      <c r="A25" s="505"/>
      <c r="B25" s="29" t="s">
        <v>115</v>
      </c>
      <c r="C25" s="193"/>
      <c r="D25" s="19"/>
      <c r="E25" s="147"/>
      <c r="F25" s="290"/>
      <c r="G25" s="289"/>
      <c r="H25" s="19"/>
      <c r="I25" s="147"/>
      <c r="J25" s="280"/>
      <c r="K25" s="193"/>
      <c r="L25" s="19"/>
      <c r="M25" s="280"/>
      <c r="N25" s="280"/>
      <c r="O25" s="193"/>
      <c r="P25" s="19"/>
      <c r="Q25" s="280"/>
      <c r="R25" s="286"/>
      <c r="S25" s="280"/>
      <c r="T25" s="280"/>
      <c r="U25" s="280"/>
      <c r="V25" s="286"/>
      <c r="W25" s="193"/>
      <c r="X25" s="19"/>
      <c r="Y25" s="147"/>
      <c r="Z25" s="280"/>
      <c r="AA25" s="29"/>
      <c r="AB25" s="145"/>
      <c r="AC25" s="9"/>
      <c r="AD25" s="9"/>
      <c r="AE25" s="193">
        <v>2500</v>
      </c>
      <c r="AF25" s="130">
        <v>5.3</v>
      </c>
      <c r="AG25" s="122">
        <f>AF25+(AF25*AE$1/100)</f>
        <v>6.3388</v>
      </c>
      <c r="AH25" s="147">
        <f>AG25/AE25*1000</f>
        <v>2.53552</v>
      </c>
      <c r="AI25" s="166"/>
      <c r="AJ25" s="34"/>
      <c r="AK25" s="29" t="str">
        <f>B25</f>
        <v>Salade</v>
      </c>
    </row>
    <row r="26" spans="2:37" ht="12.75">
      <c r="B26" s="28" t="s">
        <v>116</v>
      </c>
      <c r="C26" s="30"/>
      <c r="D26" s="6"/>
      <c r="E26" s="58"/>
      <c r="F26" s="242"/>
      <c r="G26" s="23">
        <v>160</v>
      </c>
      <c r="H26" s="464">
        <v>0.41</v>
      </c>
      <c r="I26" s="278">
        <f>H26/G26*1000</f>
        <v>2.5624999999999996</v>
      </c>
      <c r="J26" s="278"/>
      <c r="K26" s="30"/>
      <c r="L26" s="463"/>
      <c r="M26" s="89"/>
      <c r="N26" s="89"/>
      <c r="O26" s="30"/>
      <c r="P26" s="6"/>
      <c r="Q26" s="89"/>
      <c r="R26" s="241"/>
      <c r="S26" s="89"/>
      <c r="T26" s="89"/>
      <c r="U26" s="89"/>
      <c r="V26" s="241"/>
      <c r="W26" s="30"/>
      <c r="X26" s="464"/>
      <c r="Y26" s="5"/>
      <c r="Z26" s="278"/>
      <c r="AA26" s="28"/>
      <c r="AB26" s="465"/>
      <c r="AC26" s="47"/>
      <c r="AD26" s="47"/>
      <c r="AE26" s="30">
        <v>800</v>
      </c>
      <c r="AF26" s="128">
        <v>2.8</v>
      </c>
      <c r="AG26" s="121">
        <f>AF26+(AF26*AE$1/100)</f>
        <v>3.3487999999999998</v>
      </c>
      <c r="AH26" s="5">
        <f>AG26/AE26*1000</f>
        <v>4.186</v>
      </c>
      <c r="AI26" s="164"/>
      <c r="AJ26" s="8"/>
      <c r="AK26" s="28" t="str">
        <f>B26</f>
        <v>Miette de thon</v>
      </c>
    </row>
    <row r="27" spans="2:37" ht="12.75">
      <c r="B27" s="28" t="s">
        <v>154</v>
      </c>
      <c r="C27" s="30"/>
      <c r="D27" s="6"/>
      <c r="E27" s="58"/>
      <c r="F27" s="242"/>
      <c r="G27" s="23"/>
      <c r="H27" s="6"/>
      <c r="I27" s="5"/>
      <c r="J27" s="278"/>
      <c r="K27" s="30"/>
      <c r="L27" s="6"/>
      <c r="M27" s="89"/>
      <c r="N27" s="89"/>
      <c r="O27" s="30"/>
      <c r="P27" s="6"/>
      <c r="Q27" s="89"/>
      <c r="R27" s="241"/>
      <c r="S27" s="89"/>
      <c r="T27" s="89"/>
      <c r="U27" s="89"/>
      <c r="V27" s="241"/>
      <c r="W27" s="30"/>
      <c r="X27" s="27"/>
      <c r="Y27" s="5"/>
      <c r="Z27" s="278"/>
      <c r="AA27" s="28"/>
      <c r="AB27" s="144"/>
      <c r="AC27" s="47"/>
      <c r="AD27" s="47"/>
      <c r="AE27" s="30">
        <f>8*160</f>
        <v>1280</v>
      </c>
      <c r="AF27" s="128">
        <v>4.48</v>
      </c>
      <c r="AG27" s="121">
        <f>AF27+(AF27*AE$1/100)</f>
        <v>5.358080000000001</v>
      </c>
      <c r="AH27" s="5">
        <f>AG27/AE27*1000</f>
        <v>4.186000000000001</v>
      </c>
      <c r="AI27" s="164"/>
      <c r="AJ27" s="8"/>
      <c r="AK27" s="28" t="str">
        <f>B27</f>
        <v>-</v>
      </c>
    </row>
    <row r="28" spans="2:37" ht="12.75">
      <c r="B28" s="29"/>
      <c r="C28" s="193"/>
      <c r="D28" s="19"/>
      <c r="E28" s="147"/>
      <c r="F28" s="290"/>
      <c r="G28" s="289"/>
      <c r="H28" s="19"/>
      <c r="I28" s="147"/>
      <c r="J28" s="147"/>
      <c r="K28" s="193"/>
      <c r="L28" s="19"/>
      <c r="M28" s="280"/>
      <c r="N28" s="147"/>
      <c r="O28" s="193"/>
      <c r="P28" s="19"/>
      <c r="Q28" s="280"/>
      <c r="R28" s="290"/>
      <c r="S28" s="147"/>
      <c r="T28" s="147"/>
      <c r="U28" s="147"/>
      <c r="V28" s="290"/>
      <c r="W28" s="193"/>
      <c r="X28" s="19"/>
      <c r="Y28" s="147"/>
      <c r="Z28" s="280"/>
      <c r="AA28" s="29"/>
      <c r="AB28" s="145"/>
      <c r="AC28" s="9"/>
      <c r="AD28" s="9"/>
      <c r="AE28" s="193">
        <v>2400</v>
      </c>
      <c r="AF28" s="130">
        <v>8.5</v>
      </c>
      <c r="AG28" s="122">
        <f>AF28+(AF28*AE$1/100)</f>
        <v>10.166</v>
      </c>
      <c r="AH28" s="147">
        <f>AG28/AE28*1000</f>
        <v>4.235833333333334</v>
      </c>
      <c r="AI28" s="166"/>
      <c r="AJ28" s="34"/>
      <c r="AK28" s="29"/>
    </row>
    <row r="29" spans="2:37" ht="12.75">
      <c r="B29" s="28" t="s">
        <v>179</v>
      </c>
      <c r="C29" s="30"/>
      <c r="D29" s="6"/>
      <c r="E29" s="58"/>
      <c r="F29" s="242"/>
      <c r="G29" s="23"/>
      <c r="H29" s="6"/>
      <c r="I29" s="5"/>
      <c r="J29" s="5"/>
      <c r="K29" s="30"/>
      <c r="L29" s="6"/>
      <c r="M29" s="89"/>
      <c r="N29" s="58"/>
      <c r="O29" s="30"/>
      <c r="P29" s="6"/>
      <c r="Q29" s="89"/>
      <c r="R29" s="242"/>
      <c r="S29" s="58"/>
      <c r="T29" s="58"/>
      <c r="U29" s="58"/>
      <c r="V29" s="242"/>
      <c r="W29" s="30">
        <v>125</v>
      </c>
      <c r="X29" s="27">
        <v>4.34</v>
      </c>
      <c r="Y29" s="5">
        <f>X29/W29*1000</f>
        <v>34.72</v>
      </c>
      <c r="Z29" s="278"/>
      <c r="AA29" s="28"/>
      <c r="AB29" s="144"/>
      <c r="AC29" s="47"/>
      <c r="AD29" s="47"/>
      <c r="AE29" s="30"/>
      <c r="AF29" s="128"/>
      <c r="AG29" s="121"/>
      <c r="AH29" s="5"/>
      <c r="AI29" s="164"/>
      <c r="AJ29" s="8"/>
      <c r="AK29" s="28"/>
    </row>
    <row r="30" spans="2:37" ht="12.75">
      <c r="B30" s="110" t="s">
        <v>462</v>
      </c>
      <c r="C30" s="30">
        <v>100</v>
      </c>
      <c r="D30" s="6">
        <v>1.99</v>
      </c>
      <c r="E30" s="58">
        <f>D30/C30*1000</f>
        <v>19.900000000000002</v>
      </c>
      <c r="F30" s="242"/>
      <c r="G30" s="23">
        <v>100</v>
      </c>
      <c r="H30" s="6">
        <v>2.08</v>
      </c>
      <c r="I30" s="5">
        <f>H30/G30*1000</f>
        <v>20.8</v>
      </c>
      <c r="J30" s="5"/>
      <c r="K30" s="30">
        <v>100</v>
      </c>
      <c r="L30" s="6">
        <v>2.09</v>
      </c>
      <c r="M30" s="58">
        <f>L30/K30*1000</f>
        <v>20.9</v>
      </c>
      <c r="N30" s="58"/>
      <c r="O30" s="30">
        <v>100</v>
      </c>
      <c r="P30" s="6">
        <v>2.09</v>
      </c>
      <c r="Q30" s="58">
        <f>P30/O30*1000</f>
        <v>20.9</v>
      </c>
      <c r="R30" s="242"/>
      <c r="S30" s="58"/>
      <c r="T30" s="58"/>
      <c r="U30" s="58"/>
      <c r="V30" s="242"/>
      <c r="W30" s="30">
        <v>100</v>
      </c>
      <c r="X30" s="27"/>
      <c r="Y30" s="5"/>
      <c r="Z30" s="278"/>
      <c r="AA30" s="28"/>
      <c r="AB30" s="144"/>
      <c r="AC30" s="47"/>
      <c r="AD30" s="47"/>
      <c r="AE30" s="30"/>
      <c r="AF30" s="128"/>
      <c r="AG30" s="121"/>
      <c r="AH30" s="5"/>
      <c r="AI30" s="164"/>
      <c r="AJ30" s="8"/>
      <c r="AK30" s="28"/>
    </row>
    <row r="31" spans="2:37" ht="12.75">
      <c r="B31" s="110" t="s">
        <v>424</v>
      </c>
      <c r="C31" s="30"/>
      <c r="D31" s="6"/>
      <c r="E31" s="58"/>
      <c r="F31" s="242"/>
      <c r="G31" s="23">
        <v>160</v>
      </c>
      <c r="H31" s="6">
        <v>1.07</v>
      </c>
      <c r="I31" s="5">
        <f>H31/G31*1000</f>
        <v>6.687500000000001</v>
      </c>
      <c r="J31" s="5"/>
      <c r="K31" s="30"/>
      <c r="L31" s="6"/>
      <c r="M31" s="89"/>
      <c r="N31" s="58"/>
      <c r="O31" s="30"/>
      <c r="P31" s="6"/>
      <c r="Q31" s="89"/>
      <c r="R31" s="242"/>
      <c r="S31" s="58"/>
      <c r="T31" s="58"/>
      <c r="U31" s="58"/>
      <c r="V31" s="242"/>
      <c r="W31" s="30"/>
      <c r="X31" s="27"/>
      <c r="Y31" s="5"/>
      <c r="Z31" s="278"/>
      <c r="AA31" s="28"/>
      <c r="AB31" s="144"/>
      <c r="AC31" s="47"/>
      <c r="AD31" s="47"/>
      <c r="AE31" s="30"/>
      <c r="AF31" s="128"/>
      <c r="AG31" s="121"/>
      <c r="AH31" s="5"/>
      <c r="AI31" s="164"/>
      <c r="AJ31" s="8"/>
      <c r="AK31" s="28"/>
    </row>
    <row r="32" spans="2:37" ht="12.75">
      <c r="B32" s="456" t="s">
        <v>425</v>
      </c>
      <c r="C32" s="30"/>
      <c r="D32" s="6"/>
      <c r="E32" s="58"/>
      <c r="F32" s="242"/>
      <c r="G32" s="23">
        <v>250</v>
      </c>
      <c r="H32" s="6">
        <v>6.49</v>
      </c>
      <c r="I32" s="5">
        <f>H32/G32*1000</f>
        <v>25.96</v>
      </c>
      <c r="J32" s="5"/>
      <c r="K32" s="30"/>
      <c r="L32" s="6"/>
      <c r="M32" s="89"/>
      <c r="N32" s="58"/>
      <c r="O32" s="30"/>
      <c r="P32" s="6"/>
      <c r="Q32" s="89"/>
      <c r="R32" s="242"/>
      <c r="S32" s="58"/>
      <c r="T32" s="58"/>
      <c r="U32" s="58"/>
      <c r="V32" s="242"/>
      <c r="W32" s="30"/>
      <c r="X32" s="27"/>
      <c r="Y32" s="5"/>
      <c r="Z32" s="278"/>
      <c r="AA32" s="28"/>
      <c r="AB32" s="144"/>
      <c r="AC32" s="47"/>
      <c r="AD32" s="47"/>
      <c r="AE32" s="30"/>
      <c r="AF32" s="128"/>
      <c r="AG32" s="121"/>
      <c r="AH32" s="5"/>
      <c r="AI32" s="164"/>
      <c r="AJ32" s="8"/>
      <c r="AK32" s="28"/>
    </row>
    <row r="33" spans="2:37" ht="12.75">
      <c r="B33" s="110" t="s">
        <v>441</v>
      </c>
      <c r="C33" s="30">
        <v>100</v>
      </c>
      <c r="D33" s="463">
        <v>2.99</v>
      </c>
      <c r="E33" s="58">
        <f>D33/C33*1000</f>
        <v>29.900000000000002</v>
      </c>
      <c r="F33" s="242"/>
      <c r="G33" s="23"/>
      <c r="H33" s="6"/>
      <c r="I33" s="5"/>
      <c r="J33" s="5"/>
      <c r="K33" s="30"/>
      <c r="L33" s="6"/>
      <c r="M33" s="89"/>
      <c r="N33" s="58"/>
      <c r="O33" s="30"/>
      <c r="P33" s="6"/>
      <c r="Q33" s="89"/>
      <c r="R33" s="242"/>
      <c r="S33" s="58"/>
      <c r="T33" s="58"/>
      <c r="U33" s="58"/>
      <c r="V33" s="242"/>
      <c r="W33" s="30"/>
      <c r="X33" s="27"/>
      <c r="Y33" s="5"/>
      <c r="Z33" s="278"/>
      <c r="AA33" s="28"/>
      <c r="AB33" s="144"/>
      <c r="AC33" s="47"/>
      <c r="AD33" s="47"/>
      <c r="AE33" s="30"/>
      <c r="AF33" s="128"/>
      <c r="AG33" s="121"/>
      <c r="AH33" s="5"/>
      <c r="AI33" s="164"/>
      <c r="AJ33" s="8"/>
      <c r="AK33" s="28"/>
    </row>
    <row r="34" spans="2:37" ht="12.75">
      <c r="B34" s="110" t="s">
        <v>464</v>
      </c>
      <c r="C34" s="30"/>
      <c r="D34" s="6"/>
      <c r="E34" s="58"/>
      <c r="F34" s="242"/>
      <c r="G34" s="23"/>
      <c r="H34" s="6"/>
      <c r="I34" s="5"/>
      <c r="J34" s="5"/>
      <c r="K34" s="30"/>
      <c r="L34" s="6"/>
      <c r="M34" s="89"/>
      <c r="N34" s="58"/>
      <c r="O34" s="30"/>
      <c r="P34" s="6"/>
      <c r="Q34" s="89"/>
      <c r="R34" s="242"/>
      <c r="S34" s="30">
        <v>80</v>
      </c>
      <c r="T34" s="6">
        <v>2.99</v>
      </c>
      <c r="U34" s="58">
        <f>T34/S34*1000</f>
        <v>37.37500000000001</v>
      </c>
      <c r="V34" s="242"/>
      <c r="W34" s="30"/>
      <c r="X34" s="27"/>
      <c r="Y34" s="5"/>
      <c r="Z34" s="278"/>
      <c r="AA34" s="28"/>
      <c r="AB34" s="144"/>
      <c r="AC34" s="47"/>
      <c r="AD34" s="47"/>
      <c r="AE34" s="30"/>
      <c r="AF34" s="128"/>
      <c r="AG34" s="121"/>
      <c r="AH34" s="5"/>
      <c r="AI34" s="164"/>
      <c r="AJ34" s="8"/>
      <c r="AK34" s="28"/>
    </row>
    <row r="35" spans="2:37" ht="12.75">
      <c r="B35" s="110" t="s">
        <v>343</v>
      </c>
      <c r="C35" s="30"/>
      <c r="D35" s="6"/>
      <c r="E35" s="58"/>
      <c r="F35" s="242"/>
      <c r="G35" s="23"/>
      <c r="H35" s="6"/>
      <c r="I35" s="5">
        <v>39.9</v>
      </c>
      <c r="J35" s="5"/>
      <c r="K35" s="30"/>
      <c r="L35" s="6"/>
      <c r="M35" s="89"/>
      <c r="N35" s="58"/>
      <c r="O35" s="30"/>
      <c r="P35" s="6"/>
      <c r="Q35" s="89"/>
      <c r="R35" s="242"/>
      <c r="S35" s="58"/>
      <c r="T35" s="58"/>
      <c r="U35" s="58"/>
      <c r="V35" s="242"/>
      <c r="W35" s="30"/>
      <c r="X35" s="27"/>
      <c r="Y35" s="5"/>
      <c r="Z35" s="278"/>
      <c r="AA35" s="28"/>
      <c r="AB35" s="144"/>
      <c r="AC35" s="47"/>
      <c r="AD35" s="47"/>
      <c r="AE35" s="30"/>
      <c r="AF35" s="128"/>
      <c r="AG35" s="121"/>
      <c r="AH35" s="5"/>
      <c r="AI35" s="164"/>
      <c r="AJ35" s="8"/>
      <c r="AK35" s="28"/>
    </row>
    <row r="36" spans="2:37" ht="12.75">
      <c r="B36" s="110"/>
      <c r="C36" s="30"/>
      <c r="D36" s="6"/>
      <c r="E36" s="58"/>
      <c r="F36" s="242"/>
      <c r="G36" s="23"/>
      <c r="H36" s="6"/>
      <c r="I36" s="5"/>
      <c r="J36" s="5"/>
      <c r="K36" s="30"/>
      <c r="L36" s="6"/>
      <c r="M36" s="89"/>
      <c r="N36" s="58"/>
      <c r="O36" s="30"/>
      <c r="P36" s="6"/>
      <c r="Q36" s="89"/>
      <c r="R36" s="242"/>
      <c r="S36" s="58"/>
      <c r="T36" s="58"/>
      <c r="U36" s="58"/>
      <c r="V36" s="242"/>
      <c r="W36" s="30"/>
      <c r="X36" s="27"/>
      <c r="Y36" s="5"/>
      <c r="Z36" s="278"/>
      <c r="AA36" s="28"/>
      <c r="AB36" s="144"/>
      <c r="AC36" s="47"/>
      <c r="AD36" s="47"/>
      <c r="AE36" s="30"/>
      <c r="AF36" s="128"/>
      <c r="AG36" s="121"/>
      <c r="AH36" s="5"/>
      <c r="AI36" s="164"/>
      <c r="AJ36" s="8"/>
      <c r="AK36" s="28"/>
    </row>
    <row r="37" spans="2:37" ht="12.75">
      <c r="B37" s="110"/>
      <c r="C37" s="30"/>
      <c r="D37" s="6"/>
      <c r="E37" s="58"/>
      <c r="F37" s="242"/>
      <c r="G37" s="23"/>
      <c r="H37" s="6"/>
      <c r="I37" s="5"/>
      <c r="J37" s="5"/>
      <c r="K37" s="30"/>
      <c r="L37" s="6"/>
      <c r="M37" s="89"/>
      <c r="N37" s="58"/>
      <c r="O37" s="30"/>
      <c r="P37" s="6"/>
      <c r="Q37" s="89"/>
      <c r="R37" s="242"/>
      <c r="S37" s="58"/>
      <c r="T37" s="58"/>
      <c r="U37" s="58"/>
      <c r="V37" s="242"/>
      <c r="W37" s="30"/>
      <c r="X37" s="27"/>
      <c r="Y37" s="5"/>
      <c r="Z37" s="278"/>
      <c r="AA37" s="28"/>
      <c r="AB37" s="144"/>
      <c r="AC37" s="47"/>
      <c r="AD37" s="47"/>
      <c r="AE37" s="30"/>
      <c r="AF37" s="128"/>
      <c r="AG37" s="121"/>
      <c r="AH37" s="5"/>
      <c r="AI37" s="164"/>
      <c r="AJ37" s="8"/>
      <c r="AK37" s="28"/>
    </row>
    <row r="38" spans="2:37" ht="12.75">
      <c r="B38" s="110"/>
      <c r="C38" s="30"/>
      <c r="D38" s="6"/>
      <c r="E38" s="58"/>
      <c r="F38" s="242"/>
      <c r="G38" s="23"/>
      <c r="H38" s="6"/>
      <c r="I38" s="5"/>
      <c r="J38" s="5"/>
      <c r="K38" s="30"/>
      <c r="L38" s="6"/>
      <c r="M38" s="89"/>
      <c r="N38" s="58"/>
      <c r="O38" s="30"/>
      <c r="P38" s="6"/>
      <c r="Q38" s="89"/>
      <c r="R38" s="242"/>
      <c r="S38" s="58"/>
      <c r="T38" s="58"/>
      <c r="U38" s="58"/>
      <c r="V38" s="242"/>
      <c r="W38" s="30"/>
      <c r="X38" s="27"/>
      <c r="Y38" s="5"/>
      <c r="Z38" s="278"/>
      <c r="AA38" s="28"/>
      <c r="AB38" s="144"/>
      <c r="AC38" s="47"/>
      <c r="AD38" s="47"/>
      <c r="AE38" s="30"/>
      <c r="AF38" s="128"/>
      <c r="AG38" s="121"/>
      <c r="AH38" s="5"/>
      <c r="AI38" s="164"/>
      <c r="AJ38" s="8"/>
      <c r="AK38" s="28"/>
    </row>
    <row r="39" spans="2:37" ht="12.75">
      <c r="B39" s="110" t="s">
        <v>259</v>
      </c>
      <c r="C39" s="30">
        <v>405</v>
      </c>
      <c r="D39" s="6">
        <v>1.49</v>
      </c>
      <c r="E39" s="58">
        <f>D39/C39*1000</f>
        <v>3.6790123456790127</v>
      </c>
      <c r="F39" s="242"/>
      <c r="G39" s="23">
        <v>800</v>
      </c>
      <c r="H39" s="463">
        <v>4.51</v>
      </c>
      <c r="I39" s="5">
        <f>H39/G39*1000</f>
        <v>5.6375</v>
      </c>
      <c r="J39" s="5"/>
      <c r="K39" s="30"/>
      <c r="L39" s="6"/>
      <c r="M39" s="89"/>
      <c r="N39" s="58"/>
      <c r="O39" s="30"/>
      <c r="P39" s="6"/>
      <c r="Q39" s="89"/>
      <c r="R39" s="242"/>
      <c r="S39" s="58"/>
      <c r="T39" s="58"/>
      <c r="U39" s="58"/>
      <c r="V39" s="242"/>
      <c r="W39" s="30"/>
      <c r="X39" s="27"/>
      <c r="Y39" s="5"/>
      <c r="Z39" s="278"/>
      <c r="AA39" s="28"/>
      <c r="AB39" s="144"/>
      <c r="AC39" s="47"/>
      <c r="AD39" s="47"/>
      <c r="AE39" s="30"/>
      <c r="AF39" s="128"/>
      <c r="AG39" s="121"/>
      <c r="AH39" s="5"/>
      <c r="AI39" s="164"/>
      <c r="AJ39" s="8"/>
      <c r="AK39" s="28"/>
    </row>
    <row r="40" spans="2:37" ht="12.75">
      <c r="B40" s="29" t="s">
        <v>222</v>
      </c>
      <c r="C40" s="193"/>
      <c r="D40" s="19"/>
      <c r="E40" s="147"/>
      <c r="F40" s="290"/>
      <c r="G40" s="289"/>
      <c r="H40" s="19">
        <v>1.03</v>
      </c>
      <c r="I40" s="147"/>
      <c r="J40" s="147"/>
      <c r="K40" s="193"/>
      <c r="L40" s="19"/>
      <c r="M40" s="280"/>
      <c r="N40" s="147"/>
      <c r="O40" s="193"/>
      <c r="P40" s="19"/>
      <c r="Q40" s="280"/>
      <c r="R40" s="290"/>
      <c r="S40" s="147"/>
      <c r="T40" s="147"/>
      <c r="U40" s="147"/>
      <c r="V40" s="290"/>
      <c r="W40" s="193">
        <v>280</v>
      </c>
      <c r="X40" s="19">
        <v>1.1</v>
      </c>
      <c r="Y40" s="147"/>
      <c r="Z40" s="280"/>
      <c r="AA40" s="29"/>
      <c r="AB40" s="145"/>
      <c r="AC40" s="9"/>
      <c r="AD40" s="9"/>
      <c r="AE40" s="193"/>
      <c r="AF40" s="130"/>
      <c r="AG40" s="122"/>
      <c r="AH40" s="147"/>
      <c r="AI40" s="166"/>
      <c r="AJ40" s="34"/>
      <c r="AK40" s="29"/>
    </row>
    <row r="41" spans="2:37" ht="12.75">
      <c r="B41" s="110" t="s">
        <v>270</v>
      </c>
      <c r="C41" s="30"/>
      <c r="D41" s="27"/>
      <c r="E41" s="58"/>
      <c r="F41" s="242"/>
      <c r="G41" s="23"/>
      <c r="H41" s="27"/>
      <c r="I41" s="58"/>
      <c r="J41" s="58"/>
      <c r="K41" s="30"/>
      <c r="L41" s="27"/>
      <c r="M41" s="89"/>
      <c r="N41" s="58"/>
      <c r="O41" s="30"/>
      <c r="P41" s="27"/>
      <c r="Q41" s="89"/>
      <c r="R41" s="242"/>
      <c r="S41" s="58"/>
      <c r="T41" s="58"/>
      <c r="U41" s="58"/>
      <c r="V41" s="242"/>
      <c r="W41" s="135">
        <v>1</v>
      </c>
      <c r="X41" s="413">
        <v>0.99</v>
      </c>
      <c r="Y41" s="58"/>
      <c r="Z41" s="89"/>
      <c r="AA41" s="28"/>
      <c r="AB41" s="144"/>
      <c r="AC41" s="47"/>
      <c r="AD41" s="47"/>
      <c r="AE41" s="30"/>
      <c r="AF41" s="128"/>
      <c r="AG41" s="121"/>
      <c r="AH41" s="58"/>
      <c r="AI41" s="164"/>
      <c r="AJ41" s="8"/>
      <c r="AK41" s="26"/>
    </row>
    <row r="42" spans="2:37" ht="12.75">
      <c r="B42" s="28"/>
      <c r="C42" s="30"/>
      <c r="D42" s="27"/>
      <c r="E42" s="58"/>
      <c r="F42" s="242"/>
      <c r="G42" s="23"/>
      <c r="H42" s="27"/>
      <c r="I42" s="58"/>
      <c r="J42" s="58"/>
      <c r="K42" s="30"/>
      <c r="L42" s="27"/>
      <c r="M42" s="89"/>
      <c r="N42" s="58"/>
      <c r="O42" s="30"/>
      <c r="P42" s="27"/>
      <c r="Q42" s="89"/>
      <c r="R42" s="242"/>
      <c r="S42" s="58"/>
      <c r="T42" s="58"/>
      <c r="U42" s="58"/>
      <c r="V42" s="242"/>
      <c r="W42" s="30"/>
      <c r="X42" s="27"/>
      <c r="Y42" s="58"/>
      <c r="Z42" s="89"/>
      <c r="AA42" s="28"/>
      <c r="AB42" s="144"/>
      <c r="AC42" s="47"/>
      <c r="AD42" s="47"/>
      <c r="AE42" s="30"/>
      <c r="AF42" s="128"/>
      <c r="AG42" s="121"/>
      <c r="AH42" s="58"/>
      <c r="AI42" s="164"/>
      <c r="AJ42" s="8"/>
      <c r="AK42" s="26"/>
    </row>
    <row r="43" spans="2:37" ht="12.75">
      <c r="B43" s="28"/>
      <c r="C43" s="30"/>
      <c r="D43" s="27"/>
      <c r="E43" s="58"/>
      <c r="F43" s="242"/>
      <c r="G43" s="23"/>
      <c r="H43" s="27"/>
      <c r="I43" s="58"/>
      <c r="J43" s="58"/>
      <c r="K43" s="30"/>
      <c r="L43" s="27"/>
      <c r="M43" s="89"/>
      <c r="N43" s="58"/>
      <c r="O43" s="30"/>
      <c r="P43" s="27"/>
      <c r="Q43" s="89"/>
      <c r="R43" s="242"/>
      <c r="S43" s="58"/>
      <c r="T43" s="58"/>
      <c r="U43" s="58"/>
      <c r="V43" s="242"/>
      <c r="W43" s="30"/>
      <c r="X43" s="27"/>
      <c r="Y43" s="58"/>
      <c r="Z43" s="89"/>
      <c r="AA43" s="28"/>
      <c r="AB43" s="144"/>
      <c r="AC43" s="47"/>
      <c r="AD43" s="47"/>
      <c r="AE43" s="30"/>
      <c r="AF43" s="128"/>
      <c r="AG43" s="121"/>
      <c r="AH43" s="58"/>
      <c r="AI43" s="164"/>
      <c r="AJ43" s="8"/>
      <c r="AK43" s="26"/>
    </row>
    <row r="44" spans="2:37" ht="13.5" thickBot="1">
      <c r="B44" s="28"/>
      <c r="C44" s="30"/>
      <c r="D44" s="27"/>
      <c r="E44" s="58"/>
      <c r="F44" s="242"/>
      <c r="G44" s="23"/>
      <c r="H44" s="27"/>
      <c r="I44" s="58"/>
      <c r="J44" s="58"/>
      <c r="K44" s="30"/>
      <c r="L44" s="27"/>
      <c r="M44" s="89"/>
      <c r="N44" s="58"/>
      <c r="O44" s="30"/>
      <c r="P44" s="27"/>
      <c r="Q44" s="89"/>
      <c r="R44" s="242"/>
      <c r="S44" s="58"/>
      <c r="T44" s="58"/>
      <c r="U44" s="58"/>
      <c r="V44" s="242"/>
      <c r="W44" s="30"/>
      <c r="X44" s="27"/>
      <c r="Y44" s="58"/>
      <c r="Z44" s="89"/>
      <c r="AA44" s="28"/>
      <c r="AB44" s="144"/>
      <c r="AC44" s="47"/>
      <c r="AD44" s="47"/>
      <c r="AE44" s="30"/>
      <c r="AF44" s="128"/>
      <c r="AG44" s="121"/>
      <c r="AH44" s="58"/>
      <c r="AI44" s="164"/>
      <c r="AJ44" s="8"/>
      <c r="AK44" s="26"/>
    </row>
    <row r="45" spans="1:37" ht="12.75" customHeight="1">
      <c r="A45" s="510" t="s">
        <v>403</v>
      </c>
      <c r="B45" s="418" t="s">
        <v>402</v>
      </c>
      <c r="C45" s="425">
        <v>250</v>
      </c>
      <c r="D45" s="436">
        <v>1.99</v>
      </c>
      <c r="E45" s="421">
        <f>D45/C45*1000</f>
        <v>7.96</v>
      </c>
      <c r="F45" s="426"/>
      <c r="G45" s="419"/>
      <c r="H45" s="420"/>
      <c r="I45" s="421"/>
      <c r="J45" s="421"/>
      <c r="K45" s="425"/>
      <c r="L45" s="420"/>
      <c r="M45" s="245"/>
      <c r="N45" s="421"/>
      <c r="O45" s="425"/>
      <c r="P45" s="420"/>
      <c r="Q45" s="245"/>
      <c r="R45" s="426"/>
      <c r="S45" s="421"/>
      <c r="T45" s="421"/>
      <c r="U45" s="421"/>
      <c r="V45" s="426"/>
      <c r="W45" s="425"/>
      <c r="X45" s="420"/>
      <c r="Y45" s="421"/>
      <c r="Z45" s="245"/>
      <c r="AA45" s="422"/>
      <c r="AB45" s="423"/>
      <c r="AC45" s="424"/>
      <c r="AD45" s="424"/>
      <c r="AE45" s="425"/>
      <c r="AF45" s="427"/>
      <c r="AG45" s="428"/>
      <c r="AH45" s="421"/>
      <c r="AI45" s="429"/>
      <c r="AJ45" s="430"/>
      <c r="AK45" s="431"/>
    </row>
    <row r="46" spans="1:37" ht="12.75">
      <c r="A46" s="511"/>
      <c r="B46" s="28" t="s">
        <v>132</v>
      </c>
      <c r="C46" s="30"/>
      <c r="D46" s="437"/>
      <c r="E46" s="438"/>
      <c r="F46" s="439"/>
      <c r="G46" s="23">
        <v>200</v>
      </c>
      <c r="H46" s="27">
        <v>2.51</v>
      </c>
      <c r="I46" s="58">
        <f>H46/G46*1000</f>
        <v>12.549999999999999</v>
      </c>
      <c r="J46" s="58"/>
      <c r="K46" s="30"/>
      <c r="L46" s="27"/>
      <c r="M46" s="58"/>
      <c r="N46" s="58"/>
      <c r="O46" s="30"/>
      <c r="P46" s="27"/>
      <c r="Q46" s="89"/>
      <c r="R46" s="242"/>
      <c r="S46" s="58"/>
      <c r="T46" s="58"/>
      <c r="U46" s="58"/>
      <c r="V46" s="242"/>
      <c r="W46" s="30">
        <v>200</v>
      </c>
      <c r="X46" s="417">
        <v>1.32</v>
      </c>
      <c r="Y46" s="58">
        <f>X46/W46*1000</f>
        <v>6.6</v>
      </c>
      <c r="Z46" s="89"/>
      <c r="AA46" s="28"/>
      <c r="AB46" s="144"/>
      <c r="AC46" s="47"/>
      <c r="AD46" s="47"/>
      <c r="AE46" s="30"/>
      <c r="AF46" s="128"/>
      <c r="AG46" s="121"/>
      <c r="AH46" s="58"/>
      <c r="AI46" s="164"/>
      <c r="AJ46" s="8"/>
      <c r="AK46" s="432" t="str">
        <f>B46</f>
        <v>Munster</v>
      </c>
    </row>
    <row r="47" spans="1:37" ht="12.75">
      <c r="A47" s="511"/>
      <c r="B47" s="110" t="s">
        <v>415</v>
      </c>
      <c r="C47" s="30"/>
      <c r="D47" s="437"/>
      <c r="E47" s="438"/>
      <c r="F47" s="439"/>
      <c r="G47" s="23"/>
      <c r="H47" s="27"/>
      <c r="I47" s="58"/>
      <c r="J47" s="58"/>
      <c r="K47" s="30">
        <v>360</v>
      </c>
      <c r="L47" s="27">
        <v>4.2</v>
      </c>
      <c r="M47" s="58">
        <f>L47/K47*1000</f>
        <v>11.666666666666668</v>
      </c>
      <c r="N47" s="58"/>
      <c r="O47" s="30"/>
      <c r="P47" s="27"/>
      <c r="Q47" s="89"/>
      <c r="R47" s="242"/>
      <c r="S47" s="58"/>
      <c r="T47" s="58"/>
      <c r="U47" s="58"/>
      <c r="V47" s="242"/>
      <c r="W47" s="30"/>
      <c r="X47" s="417"/>
      <c r="Y47" s="58"/>
      <c r="Z47" s="89"/>
      <c r="AA47" s="28"/>
      <c r="AB47" s="144"/>
      <c r="AC47" s="47"/>
      <c r="AD47" s="47"/>
      <c r="AE47" s="30"/>
      <c r="AF47" s="128"/>
      <c r="AG47" s="121"/>
      <c r="AH47" s="58"/>
      <c r="AI47" s="164"/>
      <c r="AJ47" s="8"/>
      <c r="AK47" s="432"/>
    </row>
    <row r="48" spans="1:37" ht="12.75">
      <c r="A48" s="511"/>
      <c r="B48" s="28" t="s">
        <v>175</v>
      </c>
      <c r="C48" s="30">
        <v>250</v>
      </c>
      <c r="D48" s="6">
        <v>2.75</v>
      </c>
      <c r="E48" s="58">
        <f>D48/C48*1000</f>
        <v>11</v>
      </c>
      <c r="F48" s="242"/>
      <c r="G48" s="23"/>
      <c r="H48" s="27"/>
      <c r="I48" s="58"/>
      <c r="J48" s="58"/>
      <c r="K48" s="30">
        <v>450</v>
      </c>
      <c r="L48" s="27">
        <v>4.89</v>
      </c>
      <c r="M48" s="58">
        <f>L48/K48*1000</f>
        <v>10.866666666666665</v>
      </c>
      <c r="N48" s="58"/>
      <c r="O48" s="30"/>
      <c r="P48" s="27"/>
      <c r="Q48" s="89"/>
      <c r="R48" s="242"/>
      <c r="S48" s="58"/>
      <c r="T48" s="58"/>
      <c r="U48" s="58"/>
      <c r="V48" s="242"/>
      <c r="W48" s="30">
        <v>450</v>
      </c>
      <c r="X48" s="417">
        <v>3.6</v>
      </c>
      <c r="Y48" s="58">
        <f>X48/W48*1000</f>
        <v>8</v>
      </c>
      <c r="Z48" s="89"/>
      <c r="AA48" s="28"/>
      <c r="AB48" s="144"/>
      <c r="AC48" s="47"/>
      <c r="AD48" s="47"/>
      <c r="AE48" s="30"/>
      <c r="AF48" s="128"/>
      <c r="AG48" s="121"/>
      <c r="AH48" s="58"/>
      <c r="AI48" s="164"/>
      <c r="AJ48" s="8"/>
      <c r="AK48" s="432" t="str">
        <f>B48</f>
        <v>Reblochon</v>
      </c>
    </row>
    <row r="49" spans="1:37" ht="12.75">
      <c r="A49" s="511"/>
      <c r="B49" s="28" t="s">
        <v>133</v>
      </c>
      <c r="C49" s="30">
        <v>150</v>
      </c>
      <c r="D49" s="417">
        <v>1.69</v>
      </c>
      <c r="E49" s="58"/>
      <c r="F49" s="242"/>
      <c r="G49" s="23"/>
      <c r="H49" s="27"/>
      <c r="I49" s="58"/>
      <c r="J49" s="58"/>
      <c r="K49" s="30"/>
      <c r="L49" s="27"/>
      <c r="M49" s="89"/>
      <c r="N49" s="58"/>
      <c r="O49" s="30"/>
      <c r="P49" s="27"/>
      <c r="Q49" s="89"/>
      <c r="R49" s="242"/>
      <c r="S49" s="58"/>
      <c r="T49" s="58"/>
      <c r="U49" s="58"/>
      <c r="V49" s="242"/>
      <c r="W49" s="30"/>
      <c r="X49" s="417"/>
      <c r="Y49" s="89">
        <v>10.66</v>
      </c>
      <c r="Z49" s="89"/>
      <c r="AA49" s="28"/>
      <c r="AB49" s="144"/>
      <c r="AC49" s="47"/>
      <c r="AD49" s="47"/>
      <c r="AE49" s="30"/>
      <c r="AF49" s="128"/>
      <c r="AG49" s="121"/>
      <c r="AH49" s="58"/>
      <c r="AI49" s="164"/>
      <c r="AJ49" s="8"/>
      <c r="AK49" s="432" t="str">
        <f>B49</f>
        <v>Morbier</v>
      </c>
    </row>
    <row r="50" spans="1:37" ht="12.75">
      <c r="A50" s="511"/>
      <c r="B50" s="28" t="s">
        <v>134</v>
      </c>
      <c r="C50" s="30"/>
      <c r="D50" s="417">
        <v>2.17</v>
      </c>
      <c r="E50" s="58"/>
      <c r="F50" s="242"/>
      <c r="G50" s="23"/>
      <c r="H50" s="27"/>
      <c r="I50" s="58"/>
      <c r="J50" s="58"/>
      <c r="K50" s="30"/>
      <c r="L50" s="27"/>
      <c r="M50" s="89"/>
      <c r="N50" s="58"/>
      <c r="O50" s="30"/>
      <c r="P50" s="27"/>
      <c r="Q50" s="89"/>
      <c r="R50" s="242"/>
      <c r="S50" s="58"/>
      <c r="T50" s="58"/>
      <c r="U50" s="58"/>
      <c r="V50" s="242"/>
      <c r="W50" s="30"/>
      <c r="X50" s="417"/>
      <c r="Y50" s="89">
        <v>12.18</v>
      </c>
      <c r="Z50" s="89"/>
      <c r="AA50" s="28"/>
      <c r="AB50" s="144"/>
      <c r="AC50" s="47"/>
      <c r="AD50" s="47"/>
      <c r="AE50" s="30"/>
      <c r="AF50" s="128"/>
      <c r="AG50" s="121"/>
      <c r="AH50" s="58"/>
      <c r="AI50" s="164"/>
      <c r="AJ50" s="8"/>
      <c r="AK50" s="432" t="str">
        <f>B50</f>
        <v>Cantal</v>
      </c>
    </row>
    <row r="51" spans="1:37" ht="12.75">
      <c r="A51" s="511"/>
      <c r="B51" s="110" t="s">
        <v>407</v>
      </c>
      <c r="C51" s="30"/>
      <c r="D51" s="27"/>
      <c r="E51" s="58"/>
      <c r="F51" s="242"/>
      <c r="G51" s="23">
        <v>250</v>
      </c>
      <c r="H51" s="413">
        <v>1.67</v>
      </c>
      <c r="I51" s="58">
        <f>H51/G51*1000</f>
        <v>6.68</v>
      </c>
      <c r="J51" s="58"/>
      <c r="K51" s="30">
        <v>250</v>
      </c>
      <c r="L51" s="413">
        <v>1.67</v>
      </c>
      <c r="M51" s="58">
        <f>L51/K51*1000</f>
        <v>6.68</v>
      </c>
      <c r="N51" s="58"/>
      <c r="O51" s="30"/>
      <c r="P51" s="27"/>
      <c r="Q51" s="89"/>
      <c r="R51" s="242"/>
      <c r="S51" s="58"/>
      <c r="T51" s="58"/>
      <c r="U51" s="58"/>
      <c r="V51" s="242"/>
      <c r="W51" s="30">
        <v>250</v>
      </c>
      <c r="X51" s="417">
        <v>1.75</v>
      </c>
      <c r="Y51" s="58"/>
      <c r="Z51" s="89"/>
      <c r="AA51" s="28"/>
      <c r="AB51" s="144"/>
      <c r="AC51" s="47"/>
      <c r="AD51" s="47"/>
      <c r="AE51" s="30"/>
      <c r="AF51" s="128"/>
      <c r="AG51" s="121"/>
      <c r="AH51" s="58"/>
      <c r="AI51" s="164"/>
      <c r="AJ51" s="8"/>
      <c r="AK51" s="432" t="str">
        <f>B51</f>
        <v>Cancoillote</v>
      </c>
    </row>
    <row r="52" spans="1:37" ht="12.75">
      <c r="A52" s="512"/>
      <c r="B52" s="205"/>
      <c r="C52" s="193"/>
      <c r="D52" s="19"/>
      <c r="E52" s="147"/>
      <c r="F52" s="290"/>
      <c r="G52" s="289"/>
      <c r="H52" s="19"/>
      <c r="I52" s="147"/>
      <c r="J52" s="147"/>
      <c r="K52" s="193"/>
      <c r="L52" s="19"/>
      <c r="M52" s="280"/>
      <c r="N52" s="147"/>
      <c r="O52" s="193"/>
      <c r="P52" s="19"/>
      <c r="Q52" s="280"/>
      <c r="R52" s="290"/>
      <c r="S52" s="147"/>
      <c r="T52" s="147"/>
      <c r="U52" s="147"/>
      <c r="V52" s="290"/>
      <c r="W52" s="193"/>
      <c r="X52" s="19"/>
      <c r="Y52" s="147"/>
      <c r="Z52" s="280"/>
      <c r="AA52" s="29"/>
      <c r="AB52" s="145"/>
      <c r="AC52" s="9"/>
      <c r="AD52" s="9"/>
      <c r="AE52" s="193"/>
      <c r="AF52" s="130"/>
      <c r="AG52" s="122"/>
      <c r="AH52" s="147"/>
      <c r="AI52" s="166"/>
      <c r="AJ52" s="34"/>
      <c r="AK52" s="433"/>
    </row>
    <row r="53" spans="1:37" ht="12.75">
      <c r="A53" s="493" t="s">
        <v>384</v>
      </c>
      <c r="B53" s="28" t="s">
        <v>131</v>
      </c>
      <c r="C53" s="30">
        <v>120</v>
      </c>
      <c r="D53" s="417">
        <v>1.69</v>
      </c>
      <c r="E53" s="58"/>
      <c r="F53" s="242"/>
      <c r="G53" s="23"/>
      <c r="H53" s="27"/>
      <c r="I53" s="58"/>
      <c r="J53" s="58"/>
      <c r="K53" s="30"/>
      <c r="L53" s="27"/>
      <c r="M53" s="89"/>
      <c r="N53" s="58"/>
      <c r="O53" s="30"/>
      <c r="P53" s="27"/>
      <c r="Q53" s="89"/>
      <c r="R53" s="242"/>
      <c r="S53" s="58"/>
      <c r="T53" s="58"/>
      <c r="U53" s="58"/>
      <c r="V53" s="242"/>
      <c r="W53" s="30">
        <v>120</v>
      </c>
      <c r="X53" s="417">
        <v>1.65</v>
      </c>
      <c r="Y53" s="58">
        <f>X53/W53*1000</f>
        <v>13.75</v>
      </c>
      <c r="Z53" s="89"/>
      <c r="AA53" s="28"/>
      <c r="AB53" s="144">
        <v>2.1</v>
      </c>
      <c r="AC53" s="47"/>
      <c r="AD53" s="47"/>
      <c r="AE53" s="30"/>
      <c r="AF53" s="128"/>
      <c r="AG53" s="121"/>
      <c r="AH53" s="58"/>
      <c r="AI53" s="164"/>
      <c r="AJ53" s="8"/>
      <c r="AK53" s="432" t="str">
        <f>B53</f>
        <v>Crotin de chêvre</v>
      </c>
    </row>
    <row r="54" spans="1:37" ht="12.75">
      <c r="A54" s="494"/>
      <c r="B54" s="28" t="s">
        <v>174</v>
      </c>
      <c r="C54" s="30"/>
      <c r="D54" s="417"/>
      <c r="E54" s="58"/>
      <c r="F54" s="242"/>
      <c r="G54" s="23"/>
      <c r="H54" s="27"/>
      <c r="I54" s="58"/>
      <c r="J54" s="58"/>
      <c r="K54" s="30"/>
      <c r="L54" s="27"/>
      <c r="M54" s="89"/>
      <c r="N54" s="58"/>
      <c r="O54" s="30"/>
      <c r="P54" s="27"/>
      <c r="Q54" s="89"/>
      <c r="R54" s="242"/>
      <c r="S54" s="58"/>
      <c r="T54" s="58"/>
      <c r="U54" s="58"/>
      <c r="V54" s="242"/>
      <c r="W54" s="30">
        <v>180</v>
      </c>
      <c r="X54" s="417">
        <v>1</v>
      </c>
      <c r="Y54" s="58">
        <f>X54/W54*1000</f>
        <v>5.555555555555555</v>
      </c>
      <c r="Z54" s="89"/>
      <c r="AA54" s="28"/>
      <c r="AB54" s="144"/>
      <c r="AC54" s="47"/>
      <c r="AD54" s="47"/>
      <c r="AE54" s="30"/>
      <c r="AF54" s="128"/>
      <c r="AG54" s="121"/>
      <c r="AH54" s="58"/>
      <c r="AI54" s="164"/>
      <c r="AJ54" s="8"/>
      <c r="AK54" s="432" t="str">
        <f>B54</f>
        <v>Chêvre</v>
      </c>
    </row>
    <row r="55" spans="1:37" ht="12.75">
      <c r="A55" s="494"/>
      <c r="B55" s="28" t="s">
        <v>176</v>
      </c>
      <c r="C55" s="30"/>
      <c r="D55" s="417"/>
      <c r="E55" s="58"/>
      <c r="F55" s="242"/>
      <c r="G55" s="23"/>
      <c r="H55" s="27"/>
      <c r="I55" s="58"/>
      <c r="J55" s="58"/>
      <c r="K55" s="30"/>
      <c r="L55" s="27"/>
      <c r="M55" s="89"/>
      <c r="N55" s="58"/>
      <c r="O55" s="30"/>
      <c r="P55" s="27"/>
      <c r="Q55" s="89"/>
      <c r="R55" s="242"/>
      <c r="S55" s="58"/>
      <c r="T55" s="58"/>
      <c r="U55" s="58"/>
      <c r="V55" s="242"/>
      <c r="W55" s="30">
        <v>250</v>
      </c>
      <c r="X55" s="417">
        <v>1.9</v>
      </c>
      <c r="Y55" s="58">
        <f>X55/W55*1000</f>
        <v>7.6</v>
      </c>
      <c r="Z55" s="89"/>
      <c r="AA55" s="28"/>
      <c r="AB55" s="144"/>
      <c r="AC55" s="47"/>
      <c r="AD55" s="47"/>
      <c r="AE55" s="30"/>
      <c r="AF55" s="128"/>
      <c r="AG55" s="121"/>
      <c r="AH55" s="58"/>
      <c r="AI55" s="164"/>
      <c r="AJ55" s="8"/>
      <c r="AK55" s="432" t="str">
        <f>B55</f>
        <v>Rustique</v>
      </c>
    </row>
    <row r="56" spans="1:37" ht="12.75">
      <c r="A56" s="494"/>
      <c r="B56" s="28" t="s">
        <v>132</v>
      </c>
      <c r="C56" s="30">
        <v>200</v>
      </c>
      <c r="D56" s="417">
        <v>1.39</v>
      </c>
      <c r="E56" s="58"/>
      <c r="F56" s="242"/>
      <c r="G56" s="23"/>
      <c r="H56" s="27"/>
      <c r="I56" s="58"/>
      <c r="J56" s="58"/>
      <c r="K56" s="30"/>
      <c r="L56" s="27"/>
      <c r="M56" s="89"/>
      <c r="N56" s="58"/>
      <c r="O56" s="30"/>
      <c r="P56" s="27"/>
      <c r="Q56" s="89"/>
      <c r="R56" s="242"/>
      <c r="S56" s="58"/>
      <c r="T56" s="58"/>
      <c r="U56" s="58"/>
      <c r="V56" s="242"/>
      <c r="W56" s="30">
        <v>200</v>
      </c>
      <c r="X56" s="417"/>
      <c r="Y56" s="58"/>
      <c r="Z56" s="89"/>
      <c r="AA56" s="28"/>
      <c r="AB56" s="144"/>
      <c r="AC56" s="47"/>
      <c r="AD56" s="47"/>
      <c r="AE56" s="30"/>
      <c r="AF56" s="128"/>
      <c r="AG56" s="121"/>
      <c r="AH56" s="58"/>
      <c r="AI56" s="164"/>
      <c r="AJ56" s="8"/>
      <c r="AK56" s="432"/>
    </row>
    <row r="57" spans="1:37" ht="12.75">
      <c r="A57" s="495"/>
      <c r="B57" s="205"/>
      <c r="C57" s="193"/>
      <c r="D57" s="19"/>
      <c r="E57" s="147"/>
      <c r="F57" s="290"/>
      <c r="G57" s="289"/>
      <c r="H57" s="19"/>
      <c r="I57" s="147"/>
      <c r="J57" s="147"/>
      <c r="K57" s="193"/>
      <c r="L57" s="19"/>
      <c r="M57" s="280"/>
      <c r="N57" s="147"/>
      <c r="O57" s="193"/>
      <c r="P57" s="19"/>
      <c r="Q57" s="280"/>
      <c r="R57" s="290"/>
      <c r="S57" s="147"/>
      <c r="T57" s="147"/>
      <c r="U57" s="147"/>
      <c r="V57" s="290"/>
      <c r="W57" s="193"/>
      <c r="X57" s="19"/>
      <c r="Y57" s="147"/>
      <c r="Z57" s="280"/>
      <c r="AA57" s="29"/>
      <c r="AB57" s="145"/>
      <c r="AC57" s="9"/>
      <c r="AD57" s="9"/>
      <c r="AE57" s="193"/>
      <c r="AF57" s="130"/>
      <c r="AG57" s="122"/>
      <c r="AH57" s="147"/>
      <c r="AI57" s="166"/>
      <c r="AJ57" s="34"/>
      <c r="AK57" s="433"/>
    </row>
    <row r="58" spans="1:37" ht="12.75">
      <c r="A58" s="496" t="s">
        <v>380</v>
      </c>
      <c r="B58" s="457"/>
      <c r="C58" s="30"/>
      <c r="D58" s="27"/>
      <c r="E58" s="58"/>
      <c r="F58" s="242"/>
      <c r="G58" s="23"/>
      <c r="H58" s="27"/>
      <c r="I58" s="58"/>
      <c r="J58" s="58"/>
      <c r="K58" s="30"/>
      <c r="L58" s="27"/>
      <c r="M58" s="89"/>
      <c r="N58" s="58"/>
      <c r="O58" s="30"/>
      <c r="P58" s="27"/>
      <c r="Q58" s="89"/>
      <c r="R58" s="242"/>
      <c r="S58" s="58"/>
      <c r="T58" s="58"/>
      <c r="U58" s="58"/>
      <c r="V58" s="242"/>
      <c r="W58" s="30"/>
      <c r="X58" s="27"/>
      <c r="Y58" s="58"/>
      <c r="Z58" s="89"/>
      <c r="AA58" s="28"/>
      <c r="AB58" s="144"/>
      <c r="AC58" s="47"/>
      <c r="AD58" s="47"/>
      <c r="AE58" s="30"/>
      <c r="AF58" s="128"/>
      <c r="AG58" s="121"/>
      <c r="AH58" s="58"/>
      <c r="AI58" s="164"/>
      <c r="AJ58" s="8"/>
      <c r="AK58" s="432"/>
    </row>
    <row r="59" spans="1:37" ht="13.5" thickBot="1">
      <c r="A59" s="497"/>
      <c r="B59" s="458"/>
      <c r="C59" s="105"/>
      <c r="D59" s="62"/>
      <c r="E59" s="64"/>
      <c r="F59" s="434"/>
      <c r="G59" s="61"/>
      <c r="H59" s="62"/>
      <c r="I59" s="64"/>
      <c r="J59" s="64"/>
      <c r="K59" s="105"/>
      <c r="L59" s="62"/>
      <c r="M59" s="119"/>
      <c r="N59" s="64"/>
      <c r="O59" s="105"/>
      <c r="P59" s="62"/>
      <c r="Q59" s="119"/>
      <c r="R59" s="434"/>
      <c r="S59" s="64"/>
      <c r="T59" s="64"/>
      <c r="U59" s="64"/>
      <c r="V59" s="434"/>
      <c r="W59" s="105"/>
      <c r="X59" s="62"/>
      <c r="Y59" s="64"/>
      <c r="Z59" s="119"/>
      <c r="AA59" s="67"/>
      <c r="AB59" s="181"/>
      <c r="AC59" s="66"/>
      <c r="AD59" s="66"/>
      <c r="AE59" s="105"/>
      <c r="AF59" s="133"/>
      <c r="AG59" s="134"/>
      <c r="AH59" s="64"/>
      <c r="AI59" s="167"/>
      <c r="AJ59" s="65"/>
      <c r="AK59" s="435"/>
    </row>
    <row r="60" spans="1:37" ht="12.75">
      <c r="A60" s="493" t="s">
        <v>431</v>
      </c>
      <c r="B60" s="28"/>
      <c r="C60" s="31"/>
      <c r="D60" s="417"/>
      <c r="E60" s="89"/>
      <c r="F60" s="241"/>
      <c r="G60" s="22"/>
      <c r="H60" s="112"/>
      <c r="I60" s="257"/>
      <c r="J60" s="257"/>
      <c r="K60" s="31"/>
      <c r="L60" s="112"/>
      <c r="M60" s="257"/>
      <c r="N60" s="257"/>
      <c r="O60" s="31"/>
      <c r="P60" s="112"/>
      <c r="Q60" s="257"/>
      <c r="R60" s="267"/>
      <c r="S60" s="257"/>
      <c r="T60" s="257"/>
      <c r="U60" s="257"/>
      <c r="V60" s="267"/>
      <c r="W60" s="31"/>
      <c r="X60" s="27"/>
      <c r="Y60" s="102"/>
      <c r="Z60" s="102"/>
      <c r="AA60" s="31"/>
      <c r="AB60" s="144"/>
      <c r="AC60" s="257"/>
      <c r="AD60" s="257"/>
      <c r="AE60" s="131"/>
      <c r="AF60" s="128"/>
      <c r="AG60" s="121"/>
      <c r="AH60" s="44"/>
      <c r="AI60" s="164"/>
      <c r="AJ60" s="8"/>
      <c r="AK60" s="28"/>
    </row>
    <row r="61" spans="1:37" ht="12.75">
      <c r="A61" s="494"/>
      <c r="B61" s="110" t="s">
        <v>283</v>
      </c>
      <c r="C61" s="30"/>
      <c r="D61" s="437"/>
      <c r="E61" s="438"/>
      <c r="F61" s="439"/>
      <c r="G61" s="23">
        <v>250</v>
      </c>
      <c r="H61" s="112">
        <v>1.4</v>
      </c>
      <c r="I61" s="58">
        <f>H61/G61*1000</f>
        <v>5.6</v>
      </c>
      <c r="J61" s="257"/>
      <c r="K61" s="30">
        <v>250</v>
      </c>
      <c r="L61" s="112">
        <v>1.2</v>
      </c>
      <c r="M61" s="58">
        <f>L61/K61*1000</f>
        <v>4.8</v>
      </c>
      <c r="N61" s="257"/>
      <c r="O61" s="31"/>
      <c r="P61" s="112"/>
      <c r="Q61" s="257"/>
      <c r="R61" s="267"/>
      <c r="S61" s="257"/>
      <c r="T61" s="257"/>
      <c r="U61" s="257"/>
      <c r="V61" s="267"/>
      <c r="W61" s="30">
        <v>250</v>
      </c>
      <c r="X61" s="27">
        <v>1.7</v>
      </c>
      <c r="Y61" s="58">
        <f>X61/W61*1000</f>
        <v>6.8</v>
      </c>
      <c r="Z61" s="102"/>
      <c r="AA61" s="31"/>
      <c r="AB61" s="144"/>
      <c r="AC61" s="257"/>
      <c r="AD61" s="257"/>
      <c r="AE61" s="131"/>
      <c r="AF61" s="128"/>
      <c r="AG61" s="121"/>
      <c r="AH61" s="44"/>
      <c r="AI61" s="164"/>
      <c r="AJ61" s="8"/>
      <c r="AK61" s="28"/>
    </row>
    <row r="62" spans="1:37" ht="12.75">
      <c r="A62" s="494"/>
      <c r="B62" s="110" t="s">
        <v>349</v>
      </c>
      <c r="C62" s="30">
        <v>550</v>
      </c>
      <c r="D62" s="413">
        <v>0.68</v>
      </c>
      <c r="E62" s="58">
        <f>D62/C62*1000</f>
        <v>1.2363636363636363</v>
      </c>
      <c r="F62" s="241"/>
      <c r="G62" s="22"/>
      <c r="H62" s="112">
        <v>0.96</v>
      </c>
      <c r="I62" s="257"/>
      <c r="J62" s="257"/>
      <c r="K62" s="30">
        <v>550</v>
      </c>
      <c r="L62" s="112">
        <v>0.95</v>
      </c>
      <c r="M62" s="58">
        <f>L62/K62*1000</f>
        <v>1.7272727272727273</v>
      </c>
      <c r="N62" s="257"/>
      <c r="O62" s="31"/>
      <c r="P62" s="112"/>
      <c r="Q62" s="257"/>
      <c r="R62" s="267"/>
      <c r="S62" s="257"/>
      <c r="T62" s="257"/>
      <c r="U62" s="257"/>
      <c r="V62" s="267"/>
      <c r="W62" s="31"/>
      <c r="X62" s="27"/>
      <c r="Y62" s="102"/>
      <c r="Z62" s="102"/>
      <c r="AA62" s="31"/>
      <c r="AB62" s="144"/>
      <c r="AC62" s="257"/>
      <c r="AD62" s="257"/>
      <c r="AE62" s="131"/>
      <c r="AF62" s="128"/>
      <c r="AG62" s="121"/>
      <c r="AH62" s="44"/>
      <c r="AI62" s="164"/>
      <c r="AJ62" s="8"/>
      <c r="AK62" s="28"/>
    </row>
    <row r="63" spans="1:37" ht="12.75">
      <c r="A63" s="494"/>
      <c r="B63" s="456" t="s">
        <v>439</v>
      </c>
      <c r="C63" s="31"/>
      <c r="D63" s="417"/>
      <c r="E63" s="89"/>
      <c r="F63" s="241"/>
      <c r="G63" s="23">
        <v>500</v>
      </c>
      <c r="H63" s="112">
        <v>1.77</v>
      </c>
      <c r="I63" s="58">
        <f>H63/G63*1000</f>
        <v>3.54</v>
      </c>
      <c r="J63" s="257"/>
      <c r="K63" s="31"/>
      <c r="L63" s="112"/>
      <c r="M63" s="257"/>
      <c r="N63" s="257"/>
      <c r="O63" s="31"/>
      <c r="P63" s="112"/>
      <c r="Q63" s="257"/>
      <c r="R63" s="267"/>
      <c r="S63" s="257"/>
      <c r="T63" s="257"/>
      <c r="U63" s="257"/>
      <c r="V63" s="267"/>
      <c r="W63" s="31"/>
      <c r="X63" s="27"/>
      <c r="Y63" s="102"/>
      <c r="Z63" s="102"/>
      <c r="AA63" s="31"/>
      <c r="AB63" s="144"/>
      <c r="AC63" s="257"/>
      <c r="AD63" s="257"/>
      <c r="AE63" s="131"/>
      <c r="AF63" s="128"/>
      <c r="AG63" s="121"/>
      <c r="AH63" s="44"/>
      <c r="AI63" s="164"/>
      <c r="AJ63" s="8"/>
      <c r="AK63" s="28"/>
    </row>
    <row r="64" spans="1:37" ht="12.75">
      <c r="A64" s="495"/>
      <c r="B64" s="29"/>
      <c r="C64" s="84"/>
      <c r="D64" s="453"/>
      <c r="E64" s="280"/>
      <c r="F64" s="286"/>
      <c r="G64" s="25"/>
      <c r="H64" s="32"/>
      <c r="I64" s="265"/>
      <c r="J64" s="265"/>
      <c r="K64" s="84"/>
      <c r="L64" s="32"/>
      <c r="M64" s="265"/>
      <c r="N64" s="265"/>
      <c r="O64" s="84"/>
      <c r="P64" s="32"/>
      <c r="Q64" s="265"/>
      <c r="R64" s="291"/>
      <c r="S64" s="265"/>
      <c r="T64" s="265"/>
      <c r="U64" s="265"/>
      <c r="V64" s="291"/>
      <c r="W64" s="84"/>
      <c r="X64" s="19"/>
      <c r="Y64" s="174"/>
      <c r="Z64" s="174"/>
      <c r="AA64" s="84"/>
      <c r="AB64" s="145"/>
      <c r="AC64" s="265"/>
      <c r="AD64" s="265"/>
      <c r="AE64" s="461"/>
      <c r="AF64" s="130"/>
      <c r="AG64" s="122"/>
      <c r="AH64" s="12"/>
      <c r="AI64" s="166"/>
      <c r="AJ64" s="34"/>
      <c r="AK64" s="29"/>
    </row>
    <row r="65" spans="2:37" ht="12.75">
      <c r="B65" s="28" t="s">
        <v>117</v>
      </c>
      <c r="C65" s="30"/>
      <c r="D65" s="6"/>
      <c r="E65" s="58"/>
      <c r="F65" s="242"/>
      <c r="G65" s="23"/>
      <c r="H65" s="6"/>
      <c r="I65" s="5"/>
      <c r="J65" s="5"/>
      <c r="K65" s="30"/>
      <c r="L65" s="6"/>
      <c r="M65" s="89"/>
      <c r="N65" s="58"/>
      <c r="O65" s="30"/>
      <c r="P65" s="6"/>
      <c r="Q65" s="89"/>
      <c r="R65" s="242"/>
      <c r="S65" s="58"/>
      <c r="T65" s="58"/>
      <c r="U65" s="58"/>
      <c r="V65" s="242"/>
      <c r="W65" s="30"/>
      <c r="X65" s="27"/>
      <c r="Y65" s="5"/>
      <c r="Z65" s="278"/>
      <c r="AA65" s="28"/>
      <c r="AB65" s="144"/>
      <c r="AC65" s="47"/>
      <c r="AD65" s="47"/>
      <c r="AE65" s="30">
        <v>800</v>
      </c>
      <c r="AF65" s="128">
        <v>8</v>
      </c>
      <c r="AG65" s="121">
        <f>AF65+(AF65*AE$1/100)</f>
        <v>9.568</v>
      </c>
      <c r="AH65" s="5">
        <f>AG65/AE65*1000</f>
        <v>11.96</v>
      </c>
      <c r="AI65" s="164"/>
      <c r="AJ65" s="8"/>
      <c r="AK65" s="28" t="str">
        <f aca="true" t="shared" si="1" ref="AK65:AK75">B65</f>
        <v>Girolle</v>
      </c>
    </row>
    <row r="66" spans="2:37" ht="12.75">
      <c r="B66" s="28" t="s">
        <v>165</v>
      </c>
      <c r="C66" s="31">
        <v>1</v>
      </c>
      <c r="D66" s="417">
        <v>0.85</v>
      </c>
      <c r="E66" s="89"/>
      <c r="F66" s="241"/>
      <c r="G66" s="22">
        <v>1</v>
      </c>
      <c r="H66" s="112">
        <v>0.87</v>
      </c>
      <c r="I66" s="257"/>
      <c r="J66" s="257"/>
      <c r="K66" s="31"/>
      <c r="L66" s="112"/>
      <c r="M66" s="257"/>
      <c r="N66" s="257"/>
      <c r="O66" s="31"/>
      <c r="P66" s="112"/>
      <c r="Q66" s="257"/>
      <c r="R66" s="267"/>
      <c r="S66" s="257"/>
      <c r="T66" s="257"/>
      <c r="U66" s="257"/>
      <c r="V66" s="267"/>
      <c r="W66" s="31">
        <v>1</v>
      </c>
      <c r="X66" s="112">
        <v>0.9</v>
      </c>
      <c r="Y66" s="102"/>
      <c r="Z66" s="102"/>
      <c r="AA66" s="31">
        <v>1</v>
      </c>
      <c r="AB66" s="144">
        <v>0.87</v>
      </c>
      <c r="AC66" s="257"/>
      <c r="AD66" s="257"/>
      <c r="AE66" s="131"/>
      <c r="AF66" s="128"/>
      <c r="AG66" s="121"/>
      <c r="AH66" s="44"/>
      <c r="AI66" s="164"/>
      <c r="AJ66" s="8"/>
      <c r="AK66" s="28" t="str">
        <f t="shared" si="1"/>
        <v>Huile tournesol</v>
      </c>
    </row>
    <row r="67" spans="2:37" ht="12.75">
      <c r="B67" s="28" t="s">
        <v>166</v>
      </c>
      <c r="C67" s="31"/>
      <c r="D67" s="27"/>
      <c r="E67" s="58"/>
      <c r="F67" s="241"/>
      <c r="G67" s="22">
        <v>1</v>
      </c>
      <c r="H67" s="112">
        <v>1.34</v>
      </c>
      <c r="I67" s="257"/>
      <c r="J67" s="257"/>
      <c r="K67" s="31"/>
      <c r="L67" s="112"/>
      <c r="M67" s="257"/>
      <c r="N67" s="257"/>
      <c r="O67" s="31"/>
      <c r="P67" s="112"/>
      <c r="Q67" s="257"/>
      <c r="R67" s="267"/>
      <c r="S67" s="257"/>
      <c r="T67" s="257"/>
      <c r="U67" s="257"/>
      <c r="V67" s="267"/>
      <c r="W67" s="31">
        <v>1</v>
      </c>
      <c r="X67" s="27">
        <v>1.72</v>
      </c>
      <c r="Y67" s="102"/>
      <c r="Z67" s="102"/>
      <c r="AA67" s="31">
        <v>1</v>
      </c>
      <c r="AB67" s="144">
        <v>1.34</v>
      </c>
      <c r="AC67" s="257"/>
      <c r="AD67" s="257"/>
      <c r="AE67" s="131"/>
      <c r="AF67" s="128"/>
      <c r="AG67" s="121"/>
      <c r="AH67" s="44"/>
      <c r="AI67" s="164"/>
      <c r="AJ67" s="8"/>
      <c r="AK67" s="28" t="str">
        <f t="shared" si="1"/>
        <v>Huile d'arachide</v>
      </c>
    </row>
    <row r="68" spans="2:37" ht="12.75">
      <c r="B68" s="28" t="s">
        <v>167</v>
      </c>
      <c r="C68" s="31"/>
      <c r="D68" s="27"/>
      <c r="E68" s="58"/>
      <c r="F68" s="241"/>
      <c r="G68" s="22">
        <v>0.5</v>
      </c>
      <c r="H68" s="112">
        <v>3.88</v>
      </c>
      <c r="I68" s="43">
        <f>H68/G68</f>
        <v>7.76</v>
      </c>
      <c r="J68" s="102"/>
      <c r="K68" s="31"/>
      <c r="L68" s="112"/>
      <c r="M68" s="102"/>
      <c r="N68" s="102"/>
      <c r="O68" s="31"/>
      <c r="P68" s="112"/>
      <c r="Q68" s="102"/>
      <c r="R68" s="262"/>
      <c r="S68" s="102"/>
      <c r="T68" s="102"/>
      <c r="U68" s="102"/>
      <c r="V68" s="262"/>
      <c r="W68" s="31">
        <v>0.5</v>
      </c>
      <c r="X68" s="112">
        <v>2.95</v>
      </c>
      <c r="Y68" s="43">
        <f>X68/W68</f>
        <v>5.9</v>
      </c>
      <c r="Z68" s="102"/>
      <c r="AA68" s="31">
        <v>0.5</v>
      </c>
      <c r="AB68" s="112">
        <v>2.73</v>
      </c>
      <c r="AC68" s="102">
        <f>AB68/AA68</f>
        <v>5.46</v>
      </c>
      <c r="AD68" s="102"/>
      <c r="AE68" s="31">
        <v>1</v>
      </c>
      <c r="AF68" s="128">
        <v>4.5</v>
      </c>
      <c r="AG68" s="121">
        <f>AF68+(AF68*AJ$1/100)</f>
        <v>4.7475</v>
      </c>
      <c r="AH68" s="93">
        <f>AG68/AE68</f>
        <v>4.7475</v>
      </c>
      <c r="AI68" s="164"/>
      <c r="AJ68" s="8"/>
      <c r="AK68" s="28" t="str">
        <f t="shared" si="1"/>
        <v>Huile de noix</v>
      </c>
    </row>
    <row r="69" spans="2:37" ht="12.75">
      <c r="B69" s="28" t="s">
        <v>159</v>
      </c>
      <c r="C69" s="31">
        <v>1</v>
      </c>
      <c r="D69" s="27">
        <v>2.89</v>
      </c>
      <c r="E69" s="89"/>
      <c r="F69" s="241"/>
      <c r="G69" s="20"/>
      <c r="H69" s="144"/>
      <c r="I69" s="47"/>
      <c r="J69" s="257"/>
      <c r="K69" s="28"/>
      <c r="L69" s="144"/>
      <c r="M69" s="257"/>
      <c r="N69" s="257"/>
      <c r="O69" s="28"/>
      <c r="P69" s="144"/>
      <c r="Q69" s="257"/>
      <c r="R69" s="267"/>
      <c r="S69" s="257"/>
      <c r="T69" s="257"/>
      <c r="U69" s="257"/>
      <c r="V69" s="267"/>
      <c r="W69" s="31">
        <v>1</v>
      </c>
      <c r="X69" s="417"/>
      <c r="Y69" s="102"/>
      <c r="Z69" s="102"/>
      <c r="AA69" s="31">
        <v>1</v>
      </c>
      <c r="AB69" s="27">
        <v>2.6</v>
      </c>
      <c r="AC69" s="102"/>
      <c r="AD69" s="102"/>
      <c r="AE69" s="31"/>
      <c r="AF69" s="128"/>
      <c r="AG69" s="121"/>
      <c r="AH69" s="43"/>
      <c r="AI69" s="164"/>
      <c r="AJ69" s="8"/>
      <c r="AK69" s="28" t="str">
        <f t="shared" si="1"/>
        <v>Huile d'olive</v>
      </c>
    </row>
    <row r="70" spans="2:37" ht="12.75">
      <c r="B70" s="28" t="s">
        <v>168</v>
      </c>
      <c r="C70" s="31"/>
      <c r="D70" s="27"/>
      <c r="E70" s="58"/>
      <c r="F70" s="241"/>
      <c r="G70" s="22">
        <v>1</v>
      </c>
      <c r="H70" s="455">
        <v>0.42</v>
      </c>
      <c r="I70" s="257"/>
      <c r="J70" s="257"/>
      <c r="K70" s="31"/>
      <c r="L70" s="112"/>
      <c r="M70" s="257"/>
      <c r="N70" s="257"/>
      <c r="O70" s="31"/>
      <c r="P70" s="112"/>
      <c r="Q70" s="257"/>
      <c r="R70" s="267"/>
      <c r="S70" s="257"/>
      <c r="T70" s="257"/>
      <c r="U70" s="257"/>
      <c r="V70" s="267"/>
      <c r="W70" s="31">
        <v>1</v>
      </c>
      <c r="X70" s="27">
        <v>0.53</v>
      </c>
      <c r="Y70" s="102"/>
      <c r="Z70" s="102"/>
      <c r="AA70" s="31">
        <v>1</v>
      </c>
      <c r="AB70" s="27"/>
      <c r="AC70" s="102"/>
      <c r="AD70" s="102"/>
      <c r="AE70" s="31">
        <v>10</v>
      </c>
      <c r="AF70" s="128">
        <v>4.98</v>
      </c>
      <c r="AG70" s="153">
        <f>AF70+(AF70*AJ$1/100)</f>
        <v>5.253900000000001</v>
      </c>
      <c r="AH70" s="43">
        <f>AG70/AE70</f>
        <v>0.52539</v>
      </c>
      <c r="AI70" s="164"/>
      <c r="AJ70" s="8"/>
      <c r="AK70" s="28" t="str">
        <f t="shared" si="1"/>
        <v>Vinaigre de vin</v>
      </c>
    </row>
    <row r="71" spans="2:37" ht="12.75">
      <c r="B71" s="110" t="s">
        <v>437</v>
      </c>
      <c r="C71" s="31"/>
      <c r="D71" s="27"/>
      <c r="E71" s="58"/>
      <c r="F71" s="241"/>
      <c r="G71" s="118">
        <v>200</v>
      </c>
      <c r="H71" s="455">
        <v>0.8</v>
      </c>
      <c r="I71" s="43">
        <f>H71/G71*1000</f>
        <v>4</v>
      </c>
      <c r="J71" s="257"/>
      <c r="K71" s="31"/>
      <c r="L71" s="112"/>
      <c r="M71" s="257"/>
      <c r="N71" s="257"/>
      <c r="O71" s="31"/>
      <c r="P71" s="112"/>
      <c r="Q71" s="257"/>
      <c r="R71" s="267"/>
      <c r="S71" s="257"/>
      <c r="T71" s="257"/>
      <c r="U71" s="257"/>
      <c r="V71" s="267"/>
      <c r="W71" s="31"/>
      <c r="X71" s="27"/>
      <c r="Y71" s="102"/>
      <c r="Z71" s="102"/>
      <c r="AA71" s="31"/>
      <c r="AB71" s="27"/>
      <c r="AC71" s="102"/>
      <c r="AD71" s="102"/>
      <c r="AE71" s="31"/>
      <c r="AF71" s="128"/>
      <c r="AG71" s="121"/>
      <c r="AH71" s="43"/>
      <c r="AI71" s="164"/>
      <c r="AJ71" s="8"/>
      <c r="AK71" s="28" t="str">
        <f t="shared" si="1"/>
        <v>Jus de citron</v>
      </c>
    </row>
    <row r="72" spans="2:37" ht="12.75">
      <c r="B72" s="28" t="s">
        <v>169</v>
      </c>
      <c r="C72" s="31"/>
      <c r="D72" s="27"/>
      <c r="E72" s="58"/>
      <c r="F72" s="241"/>
      <c r="G72" s="22">
        <v>1</v>
      </c>
      <c r="H72" s="455">
        <v>0.3</v>
      </c>
      <c r="I72" s="257"/>
      <c r="J72" s="257"/>
      <c r="K72" s="31"/>
      <c r="L72" s="112"/>
      <c r="M72" s="257"/>
      <c r="N72" s="257"/>
      <c r="O72" s="31"/>
      <c r="P72" s="112"/>
      <c r="Q72" s="257"/>
      <c r="R72" s="267"/>
      <c r="S72" s="257"/>
      <c r="T72" s="257"/>
      <c r="U72" s="257"/>
      <c r="V72" s="267"/>
      <c r="W72" s="31">
        <v>1</v>
      </c>
      <c r="X72" s="417">
        <v>0.37</v>
      </c>
      <c r="Y72" s="102"/>
      <c r="Z72" s="102"/>
      <c r="AA72" s="31">
        <v>1</v>
      </c>
      <c r="AB72" s="455">
        <v>0.3</v>
      </c>
      <c r="AC72" s="257"/>
      <c r="AD72" s="257"/>
      <c r="AE72" s="31">
        <v>10</v>
      </c>
      <c r="AF72" s="128">
        <v>3.7</v>
      </c>
      <c r="AG72" s="121">
        <f>AF72+(AF72*AJ$1/100)</f>
        <v>3.9035</v>
      </c>
      <c r="AH72" s="43">
        <f>AG72/AE72</f>
        <v>0.39035000000000003</v>
      </c>
      <c r="AI72" s="102"/>
      <c r="AJ72" s="8"/>
      <c r="AK72" s="28" t="str">
        <f t="shared" si="1"/>
        <v>Vinaigre blanc</v>
      </c>
    </row>
    <row r="73" spans="2:37" ht="12.75">
      <c r="B73" s="110" t="s">
        <v>169</v>
      </c>
      <c r="C73" s="31"/>
      <c r="D73" s="27"/>
      <c r="E73" s="58"/>
      <c r="F73" s="241"/>
      <c r="G73" s="22"/>
      <c r="H73" s="417"/>
      <c r="I73" s="257"/>
      <c r="J73" s="257"/>
      <c r="K73" s="31"/>
      <c r="L73" s="27"/>
      <c r="M73" s="257"/>
      <c r="N73" s="257"/>
      <c r="O73" s="31"/>
      <c r="P73" s="27"/>
      <c r="Q73" s="257"/>
      <c r="R73" s="267"/>
      <c r="S73" s="257"/>
      <c r="T73" s="257"/>
      <c r="U73" s="257"/>
      <c r="V73" s="267"/>
      <c r="W73" s="31">
        <v>1</v>
      </c>
      <c r="X73" s="417">
        <v>0.31</v>
      </c>
      <c r="Y73" s="102"/>
      <c r="Z73" s="102"/>
      <c r="AA73" s="31"/>
      <c r="AB73" s="417"/>
      <c r="AC73" s="257"/>
      <c r="AD73" s="257"/>
      <c r="AE73" s="31"/>
      <c r="AF73" s="128"/>
      <c r="AG73" s="121"/>
      <c r="AH73" s="43"/>
      <c r="AI73" s="102"/>
      <c r="AJ73" s="8"/>
      <c r="AK73" s="28" t="str">
        <f t="shared" si="1"/>
        <v>Vinaigre blanc</v>
      </c>
    </row>
    <row r="74" spans="2:37" ht="12.75">
      <c r="B74" s="205" t="s">
        <v>434</v>
      </c>
      <c r="C74" s="193">
        <v>500</v>
      </c>
      <c r="D74" s="468">
        <v>0.95</v>
      </c>
      <c r="E74" s="147">
        <f>D74/C74*1000</f>
        <v>1.9</v>
      </c>
      <c r="F74" s="286"/>
      <c r="G74" s="25"/>
      <c r="H74" s="467"/>
      <c r="I74" s="265"/>
      <c r="J74" s="265"/>
      <c r="K74" s="84"/>
      <c r="L74" s="32"/>
      <c r="M74" s="265"/>
      <c r="N74" s="265"/>
      <c r="O74" s="84"/>
      <c r="P74" s="32"/>
      <c r="Q74" s="265"/>
      <c r="R74" s="291"/>
      <c r="S74" s="265"/>
      <c r="T74" s="265"/>
      <c r="U74" s="265"/>
      <c r="V74" s="291"/>
      <c r="W74" s="84"/>
      <c r="X74" s="19"/>
      <c r="Y74" s="174"/>
      <c r="Z74" s="174"/>
      <c r="AA74" s="84"/>
      <c r="AB74" s="19"/>
      <c r="AC74" s="174"/>
      <c r="AD74" s="174"/>
      <c r="AE74" s="84"/>
      <c r="AF74" s="130"/>
      <c r="AG74" s="122"/>
      <c r="AH74" s="33"/>
      <c r="AI74" s="166"/>
      <c r="AJ74" s="34"/>
      <c r="AK74" s="29" t="str">
        <f t="shared" si="1"/>
        <v>Mayonaise allégée</v>
      </c>
    </row>
    <row r="75" spans="1:37" ht="12.75">
      <c r="A75" s="498" t="s">
        <v>380</v>
      </c>
      <c r="B75" s="456" t="s">
        <v>436</v>
      </c>
      <c r="C75" s="31"/>
      <c r="D75" s="27"/>
      <c r="E75" s="58"/>
      <c r="F75" s="241"/>
      <c r="G75" s="22"/>
      <c r="H75" s="417"/>
      <c r="I75" s="257"/>
      <c r="J75" s="257"/>
      <c r="K75" s="31"/>
      <c r="L75" s="27"/>
      <c r="M75" s="257"/>
      <c r="N75" s="257"/>
      <c r="O75" s="31"/>
      <c r="P75" s="27"/>
      <c r="Q75" s="257"/>
      <c r="R75" s="267"/>
      <c r="S75" s="257"/>
      <c r="T75" s="257"/>
      <c r="U75" s="257"/>
      <c r="V75" s="267"/>
      <c r="W75" s="31"/>
      <c r="X75" s="417"/>
      <c r="Y75" s="102"/>
      <c r="Z75" s="102"/>
      <c r="AA75" s="31"/>
      <c r="AB75" s="417"/>
      <c r="AC75" s="257"/>
      <c r="AD75" s="257"/>
      <c r="AE75" s="31"/>
      <c r="AF75" s="128"/>
      <c r="AG75" s="121"/>
      <c r="AH75" s="43"/>
      <c r="AI75" s="102"/>
      <c r="AJ75" s="8"/>
      <c r="AK75" s="28" t="str">
        <f t="shared" si="1"/>
        <v>Vinaigre de cidre bio</v>
      </c>
    </row>
    <row r="76" spans="1:37" ht="12.75">
      <c r="A76" s="499"/>
      <c r="B76" s="456"/>
      <c r="C76" s="31"/>
      <c r="D76" s="27"/>
      <c r="E76" s="58"/>
      <c r="F76" s="241"/>
      <c r="G76" s="22"/>
      <c r="H76" s="417"/>
      <c r="I76" s="257"/>
      <c r="J76" s="257"/>
      <c r="K76" s="31"/>
      <c r="L76" s="27"/>
      <c r="M76" s="257"/>
      <c r="N76" s="257"/>
      <c r="O76" s="31"/>
      <c r="P76" s="27"/>
      <c r="Q76" s="257"/>
      <c r="R76" s="267"/>
      <c r="S76" s="257"/>
      <c r="T76" s="257"/>
      <c r="U76" s="257"/>
      <c r="V76" s="267"/>
      <c r="W76" s="31"/>
      <c r="X76" s="417"/>
      <c r="Y76" s="102"/>
      <c r="Z76" s="102"/>
      <c r="AA76" s="31"/>
      <c r="AB76" s="417"/>
      <c r="AC76" s="257"/>
      <c r="AD76" s="257"/>
      <c r="AE76" s="31"/>
      <c r="AF76" s="128"/>
      <c r="AG76" s="121"/>
      <c r="AH76" s="43"/>
      <c r="AI76" s="102"/>
      <c r="AJ76" s="8"/>
      <c r="AK76" s="28"/>
    </row>
    <row r="77" spans="1:37" ht="12.75">
      <c r="A77" s="499"/>
      <c r="B77" s="456" t="s">
        <v>405</v>
      </c>
      <c r="C77" s="31"/>
      <c r="D77" s="27"/>
      <c r="E77" s="58"/>
      <c r="F77" s="241"/>
      <c r="G77" s="448">
        <v>10</v>
      </c>
      <c r="H77" s="417">
        <v>2.24</v>
      </c>
      <c r="I77" s="173">
        <f>H77/G77</f>
        <v>0.22400000000000003</v>
      </c>
      <c r="J77" s="257"/>
      <c r="K77" s="31"/>
      <c r="L77" s="27"/>
      <c r="M77" s="257"/>
      <c r="N77" s="257"/>
      <c r="O77" s="31"/>
      <c r="P77" s="27"/>
      <c r="Q77" s="257"/>
      <c r="R77" s="267"/>
      <c r="S77" s="257"/>
      <c r="T77" s="257"/>
      <c r="U77" s="257"/>
      <c r="V77" s="267"/>
      <c r="W77" s="449">
        <v>10</v>
      </c>
      <c r="X77" s="417"/>
      <c r="Y77" s="102"/>
      <c r="Z77" s="102"/>
      <c r="AA77" s="31"/>
      <c r="AB77" s="417"/>
      <c r="AC77" s="257"/>
      <c r="AD77" s="257"/>
      <c r="AE77" s="31"/>
      <c r="AF77" s="128"/>
      <c r="AG77" s="121"/>
      <c r="AH77" s="43"/>
      <c r="AI77" s="102"/>
      <c r="AJ77" s="8"/>
      <c r="AK77" s="28"/>
    </row>
    <row r="78" spans="1:37" ht="12.75">
      <c r="A78" s="499"/>
      <c r="B78" s="456" t="s">
        <v>405</v>
      </c>
      <c r="C78" s="31"/>
      <c r="D78" s="27"/>
      <c r="E78" s="58"/>
      <c r="F78" s="241"/>
      <c r="G78" s="22"/>
      <c r="H78" s="417"/>
      <c r="I78" s="257"/>
      <c r="J78" s="257"/>
      <c r="K78" s="449"/>
      <c r="L78" s="27"/>
      <c r="M78" s="173"/>
      <c r="N78" s="257"/>
      <c r="O78" s="31"/>
      <c r="P78" s="27"/>
      <c r="Q78" s="257"/>
      <c r="R78" s="267"/>
      <c r="S78" s="257"/>
      <c r="T78" s="257"/>
      <c r="U78" s="257"/>
      <c r="V78" s="267"/>
      <c r="W78" s="449">
        <v>6</v>
      </c>
      <c r="X78" s="417"/>
      <c r="Y78" s="102"/>
      <c r="Z78" s="262"/>
      <c r="AA78" s="449">
        <v>6</v>
      </c>
      <c r="AB78" s="417">
        <v>1.46</v>
      </c>
      <c r="AC78" s="173">
        <f>AB78/AA78</f>
        <v>0.24333333333333332</v>
      </c>
      <c r="AD78" s="257"/>
      <c r="AE78" s="31"/>
      <c r="AF78" s="128"/>
      <c r="AG78" s="121"/>
      <c r="AH78" s="43"/>
      <c r="AI78" s="102"/>
      <c r="AJ78" s="8"/>
      <c r="AK78" s="28"/>
    </row>
    <row r="79" spans="1:37" ht="12.75">
      <c r="A79" s="499"/>
      <c r="B79" s="456"/>
      <c r="C79" s="31"/>
      <c r="D79" s="27"/>
      <c r="E79" s="58"/>
      <c r="F79" s="241"/>
      <c r="G79" s="22"/>
      <c r="H79" s="417"/>
      <c r="I79" s="257"/>
      <c r="J79" s="257"/>
      <c r="K79" s="31"/>
      <c r="L79" s="27"/>
      <c r="M79" s="257"/>
      <c r="N79" s="257"/>
      <c r="O79" s="31"/>
      <c r="P79" s="27"/>
      <c r="Q79" s="257"/>
      <c r="R79" s="267"/>
      <c r="S79" s="257"/>
      <c r="T79" s="257"/>
      <c r="U79" s="257"/>
      <c r="V79" s="267"/>
      <c r="W79" s="31"/>
      <c r="X79" s="417"/>
      <c r="Y79" s="102"/>
      <c r="Z79" s="102"/>
      <c r="AA79" s="31"/>
      <c r="AB79" s="417"/>
      <c r="AC79" s="257"/>
      <c r="AD79" s="257"/>
      <c r="AE79" s="31"/>
      <c r="AF79" s="128"/>
      <c r="AG79" s="121"/>
      <c r="AH79" s="43"/>
      <c r="AI79" s="102"/>
      <c r="AJ79" s="8"/>
      <c r="AK79" s="28"/>
    </row>
    <row r="80" spans="1:37" ht="12.75">
      <c r="A80" s="499"/>
      <c r="B80" s="456" t="s">
        <v>418</v>
      </c>
      <c r="C80" s="31"/>
      <c r="D80" s="27"/>
      <c r="E80" s="58"/>
      <c r="F80" s="241"/>
      <c r="G80" s="22"/>
      <c r="H80" s="417"/>
      <c r="I80" s="257"/>
      <c r="J80" s="257"/>
      <c r="K80" s="31"/>
      <c r="L80" s="27"/>
      <c r="M80" s="257"/>
      <c r="N80" s="257"/>
      <c r="O80" s="31"/>
      <c r="P80" s="27"/>
      <c r="Q80" s="257"/>
      <c r="R80" s="267"/>
      <c r="S80" s="257"/>
      <c r="T80" s="257"/>
      <c r="U80" s="257"/>
      <c r="V80" s="267"/>
      <c r="W80" s="31"/>
      <c r="X80" s="417"/>
      <c r="Y80" s="102"/>
      <c r="Z80" s="102"/>
      <c r="AA80" s="31"/>
      <c r="AB80" s="417"/>
      <c r="AC80" s="257"/>
      <c r="AD80" s="257"/>
      <c r="AE80" s="31"/>
      <c r="AF80" s="128"/>
      <c r="AG80" s="121"/>
      <c r="AH80" s="43"/>
      <c r="AI80" s="102"/>
      <c r="AJ80" s="8"/>
      <c r="AK80" s="28"/>
    </row>
    <row r="81" spans="1:37" ht="12.75">
      <c r="A81" s="499"/>
      <c r="B81" s="456"/>
      <c r="C81" s="31"/>
      <c r="D81" s="27"/>
      <c r="E81" s="58"/>
      <c r="F81" s="241"/>
      <c r="G81" s="22"/>
      <c r="H81" s="417"/>
      <c r="I81" s="257"/>
      <c r="J81" s="257"/>
      <c r="K81" s="31"/>
      <c r="L81" s="27"/>
      <c r="M81" s="257"/>
      <c r="N81" s="257"/>
      <c r="O81" s="31"/>
      <c r="P81" s="27"/>
      <c r="Q81" s="257"/>
      <c r="R81" s="267"/>
      <c r="S81" s="257"/>
      <c r="T81" s="257"/>
      <c r="U81" s="257"/>
      <c r="V81" s="267"/>
      <c r="W81" s="31"/>
      <c r="X81" s="417"/>
      <c r="Y81" s="102"/>
      <c r="Z81" s="102"/>
      <c r="AA81" s="31"/>
      <c r="AB81" s="417"/>
      <c r="AC81" s="257"/>
      <c r="AD81" s="257"/>
      <c r="AE81" s="31"/>
      <c r="AF81" s="128"/>
      <c r="AG81" s="121"/>
      <c r="AH81" s="43"/>
      <c r="AI81" s="102"/>
      <c r="AJ81" s="8"/>
      <c r="AK81" s="28"/>
    </row>
    <row r="82" spans="1:37" ht="12.75">
      <c r="A82" s="499"/>
      <c r="B82" s="456" t="s">
        <v>419</v>
      </c>
      <c r="C82" s="31"/>
      <c r="D82" s="27"/>
      <c r="E82" s="58"/>
      <c r="F82" s="241"/>
      <c r="G82" s="23">
        <v>250</v>
      </c>
      <c r="H82" s="417">
        <v>1.49</v>
      </c>
      <c r="I82" s="278">
        <f>H82/G82*1000</f>
        <v>5.96</v>
      </c>
      <c r="J82" s="257"/>
      <c r="K82" s="31"/>
      <c r="L82" s="27"/>
      <c r="M82" s="257"/>
      <c r="N82" s="257"/>
      <c r="O82" s="31"/>
      <c r="P82" s="27"/>
      <c r="Q82" s="257"/>
      <c r="R82" s="267"/>
      <c r="S82" s="257"/>
      <c r="T82" s="257"/>
      <c r="U82" s="257"/>
      <c r="V82" s="267"/>
      <c r="W82" s="31"/>
      <c r="X82" s="417"/>
      <c r="Y82" s="102"/>
      <c r="Z82" s="102"/>
      <c r="AA82" s="31"/>
      <c r="AB82" s="417"/>
      <c r="AC82" s="257"/>
      <c r="AD82" s="257"/>
      <c r="AE82" s="31"/>
      <c r="AF82" s="128"/>
      <c r="AG82" s="121"/>
      <c r="AH82" s="43"/>
      <c r="AI82" s="102"/>
      <c r="AJ82" s="8"/>
      <c r="AK82" s="28"/>
    </row>
    <row r="83" spans="1:37" ht="12.75">
      <c r="A83" s="499"/>
      <c r="B83" s="456"/>
      <c r="C83" s="31"/>
      <c r="D83" s="27"/>
      <c r="E83" s="58"/>
      <c r="F83" s="241"/>
      <c r="G83" s="22"/>
      <c r="H83" s="417"/>
      <c r="I83" s="257"/>
      <c r="J83" s="257"/>
      <c r="K83" s="31"/>
      <c r="L83" s="27"/>
      <c r="M83" s="257"/>
      <c r="N83" s="257"/>
      <c r="O83" s="31"/>
      <c r="P83" s="27"/>
      <c r="Q83" s="257"/>
      <c r="R83" s="267"/>
      <c r="S83" s="257"/>
      <c r="T83" s="257"/>
      <c r="U83" s="257"/>
      <c r="V83" s="267"/>
      <c r="W83" s="31"/>
      <c r="X83" s="417"/>
      <c r="Y83" s="102"/>
      <c r="Z83" s="102"/>
      <c r="AA83" s="31"/>
      <c r="AB83" s="417"/>
      <c r="AC83" s="257"/>
      <c r="AD83" s="257"/>
      <c r="AE83" s="31"/>
      <c r="AF83" s="128"/>
      <c r="AG83" s="121"/>
      <c r="AH83" s="43"/>
      <c r="AI83" s="102"/>
      <c r="AJ83" s="8"/>
      <c r="AK83" s="28"/>
    </row>
    <row r="84" spans="1:37" ht="12.75">
      <c r="A84" s="499"/>
      <c r="B84" s="456"/>
      <c r="C84" s="31"/>
      <c r="D84" s="27"/>
      <c r="E84" s="58"/>
      <c r="F84" s="241"/>
      <c r="G84" s="22"/>
      <c r="H84" s="417"/>
      <c r="I84" s="257"/>
      <c r="J84" s="257"/>
      <c r="K84" s="31"/>
      <c r="L84" s="27"/>
      <c r="M84" s="257"/>
      <c r="N84" s="257"/>
      <c r="O84" s="31"/>
      <c r="P84" s="27"/>
      <c r="Q84" s="257"/>
      <c r="R84" s="267"/>
      <c r="S84" s="257"/>
      <c r="T84" s="257"/>
      <c r="U84" s="257"/>
      <c r="V84" s="267"/>
      <c r="W84" s="31"/>
      <c r="X84" s="417"/>
      <c r="Y84" s="102"/>
      <c r="Z84" s="102"/>
      <c r="AA84" s="31"/>
      <c r="AB84" s="417"/>
      <c r="AC84" s="257"/>
      <c r="AD84" s="257"/>
      <c r="AE84" s="31"/>
      <c r="AF84" s="128"/>
      <c r="AG84" s="121"/>
      <c r="AH84" s="43"/>
      <c r="AI84" s="102"/>
      <c r="AJ84" s="8"/>
      <c r="AK84" s="28"/>
    </row>
    <row r="85" spans="1:37" ht="12.75">
      <c r="A85" s="499"/>
      <c r="B85" s="456"/>
      <c r="C85" s="31"/>
      <c r="D85" s="27"/>
      <c r="E85" s="58"/>
      <c r="F85" s="241"/>
      <c r="G85" s="22"/>
      <c r="H85" s="417"/>
      <c r="I85" s="257"/>
      <c r="J85" s="257"/>
      <c r="K85" s="31"/>
      <c r="L85" s="27"/>
      <c r="M85" s="257"/>
      <c r="N85" s="257"/>
      <c r="O85" s="31"/>
      <c r="P85" s="27"/>
      <c r="Q85" s="257"/>
      <c r="R85" s="267"/>
      <c r="S85" s="257"/>
      <c r="T85" s="257"/>
      <c r="U85" s="257"/>
      <c r="V85" s="267"/>
      <c r="W85" s="31"/>
      <c r="X85" s="417"/>
      <c r="Y85" s="102"/>
      <c r="Z85" s="102"/>
      <c r="AA85" s="31"/>
      <c r="AB85" s="417"/>
      <c r="AC85" s="257"/>
      <c r="AD85" s="257"/>
      <c r="AE85" s="31"/>
      <c r="AF85" s="128"/>
      <c r="AG85" s="121"/>
      <c r="AH85" s="43"/>
      <c r="AI85" s="102"/>
      <c r="AJ85" s="8"/>
      <c r="AK85" s="28"/>
    </row>
    <row r="86" spans="1:37" ht="12.75">
      <c r="A86" s="499"/>
      <c r="B86" s="456"/>
      <c r="C86" s="31"/>
      <c r="D86" s="27"/>
      <c r="E86" s="58"/>
      <c r="F86" s="241"/>
      <c r="G86" s="22"/>
      <c r="H86" s="417"/>
      <c r="I86" s="257"/>
      <c r="J86" s="257"/>
      <c r="K86" s="31"/>
      <c r="L86" s="27"/>
      <c r="M86" s="257"/>
      <c r="N86" s="257"/>
      <c r="O86" s="31"/>
      <c r="P86" s="27"/>
      <c r="Q86" s="257"/>
      <c r="R86" s="267"/>
      <c r="S86" s="257"/>
      <c r="T86" s="257"/>
      <c r="U86" s="257"/>
      <c r="V86" s="267"/>
      <c r="W86" s="31"/>
      <c r="X86" s="417"/>
      <c r="Y86" s="102"/>
      <c r="Z86" s="102"/>
      <c r="AA86" s="31"/>
      <c r="AB86" s="417"/>
      <c r="AC86" s="257"/>
      <c r="AD86" s="257"/>
      <c r="AE86" s="31"/>
      <c r="AF86" s="128"/>
      <c r="AG86" s="121"/>
      <c r="AH86" s="43"/>
      <c r="AI86" s="102"/>
      <c r="AJ86" s="8"/>
      <c r="AK86" s="28"/>
    </row>
    <row r="87" spans="1:37" ht="12.75">
      <c r="A87" s="499"/>
      <c r="B87" s="456"/>
      <c r="C87" s="31"/>
      <c r="D87" s="27"/>
      <c r="E87" s="58"/>
      <c r="F87" s="241"/>
      <c r="G87" s="22"/>
      <c r="H87" s="417"/>
      <c r="I87" s="257"/>
      <c r="J87" s="257"/>
      <c r="K87" s="31"/>
      <c r="L87" s="27"/>
      <c r="M87" s="257"/>
      <c r="N87" s="257"/>
      <c r="O87" s="31"/>
      <c r="P87" s="27"/>
      <c r="Q87" s="257"/>
      <c r="R87" s="267"/>
      <c r="S87" s="257"/>
      <c r="T87" s="257"/>
      <c r="U87" s="257"/>
      <c r="V87" s="267"/>
      <c r="W87" s="31"/>
      <c r="X87" s="417"/>
      <c r="Y87" s="102"/>
      <c r="Z87" s="102"/>
      <c r="AA87" s="31"/>
      <c r="AB87" s="417"/>
      <c r="AC87" s="257"/>
      <c r="AD87" s="257"/>
      <c r="AE87" s="31"/>
      <c r="AF87" s="128"/>
      <c r="AG87" s="121"/>
      <c r="AH87" s="43"/>
      <c r="AI87" s="102"/>
      <c r="AJ87" s="8"/>
      <c r="AK87" s="28"/>
    </row>
    <row r="88" spans="1:37" ht="12.75">
      <c r="A88" s="500"/>
      <c r="B88" s="456"/>
      <c r="C88" s="31"/>
      <c r="D88" s="27"/>
      <c r="E88" s="58"/>
      <c r="F88" s="241"/>
      <c r="G88" s="22"/>
      <c r="H88" s="417"/>
      <c r="I88" s="257"/>
      <c r="J88" s="257"/>
      <c r="K88" s="31"/>
      <c r="L88" s="27"/>
      <c r="M88" s="257"/>
      <c r="N88" s="257"/>
      <c r="O88" s="31"/>
      <c r="P88" s="27"/>
      <c r="Q88" s="257"/>
      <c r="R88" s="267"/>
      <c r="S88" s="257"/>
      <c r="T88" s="257"/>
      <c r="U88" s="257"/>
      <c r="V88" s="267"/>
      <c r="W88" s="31"/>
      <c r="X88" s="417"/>
      <c r="Y88" s="102"/>
      <c r="Z88" s="102"/>
      <c r="AA88" s="31"/>
      <c r="AB88" s="417"/>
      <c r="AC88" s="257"/>
      <c r="AD88" s="257"/>
      <c r="AE88" s="31"/>
      <c r="AF88" s="128"/>
      <c r="AG88" s="121"/>
      <c r="AH88" s="43"/>
      <c r="AI88" s="102"/>
      <c r="AJ88" s="8"/>
      <c r="AK88" s="28"/>
    </row>
    <row r="89" spans="2:37" ht="12.75">
      <c r="B89" s="110"/>
      <c r="C89" s="31"/>
      <c r="D89" s="27"/>
      <c r="E89" s="58"/>
      <c r="F89" s="241"/>
      <c r="G89" s="22"/>
      <c r="H89" s="417"/>
      <c r="I89" s="257"/>
      <c r="J89" s="257"/>
      <c r="K89" s="31"/>
      <c r="L89" s="27"/>
      <c r="M89" s="257"/>
      <c r="N89" s="257"/>
      <c r="O89" s="31"/>
      <c r="P89" s="27"/>
      <c r="Q89" s="257"/>
      <c r="R89" s="267"/>
      <c r="S89" s="257"/>
      <c r="T89" s="257"/>
      <c r="U89" s="257"/>
      <c r="V89" s="267"/>
      <c r="W89" s="31"/>
      <c r="X89" s="417"/>
      <c r="Y89" s="102"/>
      <c r="Z89" s="102"/>
      <c r="AA89" s="31"/>
      <c r="AB89" s="417"/>
      <c r="AC89" s="257"/>
      <c r="AD89" s="257"/>
      <c r="AE89" s="31"/>
      <c r="AF89" s="128"/>
      <c r="AG89" s="121"/>
      <c r="AH89" s="43"/>
      <c r="AI89" s="102"/>
      <c r="AJ89" s="8"/>
      <c r="AK89" s="28"/>
    </row>
    <row r="90" spans="2:37" ht="12.75">
      <c r="B90" s="110" t="s">
        <v>89</v>
      </c>
      <c r="C90" s="31"/>
      <c r="D90" s="27"/>
      <c r="E90" s="58"/>
      <c r="F90" s="241"/>
      <c r="G90" s="23">
        <v>250</v>
      </c>
      <c r="H90" s="417">
        <v>1.1</v>
      </c>
      <c r="I90" s="278">
        <f>H90/G90*1000</f>
        <v>4.4</v>
      </c>
      <c r="J90" s="257"/>
      <c r="K90" s="31"/>
      <c r="L90" s="27"/>
      <c r="M90" s="257"/>
      <c r="N90" s="257"/>
      <c r="O90" s="31"/>
      <c r="P90" s="27"/>
      <c r="Q90" s="257"/>
      <c r="R90" s="267"/>
      <c r="S90" s="257"/>
      <c r="T90" s="257"/>
      <c r="U90" s="257"/>
      <c r="V90" s="267"/>
      <c r="W90" s="31"/>
      <c r="X90" s="417"/>
      <c r="Y90" s="102"/>
      <c r="Z90" s="102"/>
      <c r="AA90" s="31"/>
      <c r="AB90" s="417"/>
      <c r="AC90" s="257"/>
      <c r="AD90" s="257"/>
      <c r="AE90" s="31"/>
      <c r="AF90" s="128"/>
      <c r="AG90" s="121"/>
      <c r="AH90" s="43"/>
      <c r="AI90" s="102"/>
      <c r="AJ90" s="8"/>
      <c r="AK90" s="28"/>
    </row>
    <row r="91" spans="2:37" ht="12.75">
      <c r="B91" s="110" t="s">
        <v>420</v>
      </c>
      <c r="C91" s="30">
        <v>250</v>
      </c>
      <c r="D91" s="459">
        <v>1.59</v>
      </c>
      <c r="E91" s="58"/>
      <c r="F91" s="241"/>
      <c r="G91" s="23">
        <v>250</v>
      </c>
      <c r="H91" s="417">
        <v>2.72</v>
      </c>
      <c r="I91" s="278">
        <f>H91/G91*1000</f>
        <v>10.88</v>
      </c>
      <c r="J91" s="257"/>
      <c r="K91" s="31"/>
      <c r="L91" s="27"/>
      <c r="M91" s="257"/>
      <c r="N91" s="257"/>
      <c r="O91" s="31"/>
      <c r="P91" s="27"/>
      <c r="Q91" s="257"/>
      <c r="R91" s="267"/>
      <c r="S91" s="257"/>
      <c r="T91" s="257"/>
      <c r="U91" s="257"/>
      <c r="V91" s="267"/>
      <c r="W91" s="31"/>
      <c r="X91" s="417"/>
      <c r="Y91" s="102"/>
      <c r="Z91" s="102"/>
      <c r="AA91" s="31"/>
      <c r="AB91" s="417"/>
      <c r="AC91" s="257"/>
      <c r="AD91" s="257"/>
      <c r="AE91" s="31"/>
      <c r="AF91" s="128"/>
      <c r="AG91" s="121"/>
      <c r="AH91" s="43"/>
      <c r="AI91" s="102"/>
      <c r="AJ91" s="8"/>
      <c r="AK91" s="28"/>
    </row>
    <row r="92" spans="2:37" ht="12.75">
      <c r="B92" s="110"/>
      <c r="C92" s="31"/>
      <c r="D92" s="27"/>
      <c r="E92" s="58"/>
      <c r="F92" s="241"/>
      <c r="G92" s="23"/>
      <c r="H92" s="417"/>
      <c r="I92" s="257"/>
      <c r="J92" s="257"/>
      <c r="K92" s="31"/>
      <c r="L92" s="27"/>
      <c r="M92" s="257"/>
      <c r="N92" s="257"/>
      <c r="O92" s="31"/>
      <c r="P92" s="27"/>
      <c r="Q92" s="257"/>
      <c r="R92" s="267"/>
      <c r="S92" s="257"/>
      <c r="T92" s="257"/>
      <c r="U92" s="257"/>
      <c r="V92" s="267"/>
      <c r="W92" s="31"/>
      <c r="X92" s="417"/>
      <c r="Y92" s="102"/>
      <c r="Z92" s="102"/>
      <c r="AA92" s="31"/>
      <c r="AB92" s="417"/>
      <c r="AC92" s="257"/>
      <c r="AD92" s="257"/>
      <c r="AE92" s="31"/>
      <c r="AF92" s="128"/>
      <c r="AG92" s="121"/>
      <c r="AH92" s="43"/>
      <c r="AI92" s="102"/>
      <c r="AJ92" s="8"/>
      <c r="AK92" s="28"/>
    </row>
    <row r="93" spans="1:37" ht="12.75">
      <c r="A93" s="493" t="s">
        <v>432</v>
      </c>
      <c r="B93" s="110"/>
      <c r="C93" s="31"/>
      <c r="D93" s="27"/>
      <c r="E93" s="58"/>
      <c r="F93" s="241"/>
      <c r="G93" s="23"/>
      <c r="H93" s="417"/>
      <c r="I93" s="257"/>
      <c r="J93" s="257"/>
      <c r="K93" s="31"/>
      <c r="L93" s="27"/>
      <c r="M93" s="257"/>
      <c r="N93" s="257"/>
      <c r="O93" s="31"/>
      <c r="P93" s="27"/>
      <c r="Q93" s="257"/>
      <c r="R93" s="267"/>
      <c r="S93" s="257"/>
      <c r="T93" s="257"/>
      <c r="U93" s="257"/>
      <c r="V93" s="267"/>
      <c r="W93" s="31"/>
      <c r="X93" s="417"/>
      <c r="Y93" s="102"/>
      <c r="Z93" s="102"/>
      <c r="AA93" s="31"/>
      <c r="AB93" s="417"/>
      <c r="AC93" s="257"/>
      <c r="AD93" s="257"/>
      <c r="AE93" s="31"/>
      <c r="AF93" s="128"/>
      <c r="AG93" s="121"/>
      <c r="AH93" s="43"/>
      <c r="AI93" s="102"/>
      <c r="AJ93" s="8"/>
      <c r="AK93" s="28"/>
    </row>
    <row r="94" spans="1:37" ht="12.75">
      <c r="A94" s="494"/>
      <c r="B94" s="110" t="s">
        <v>311</v>
      </c>
      <c r="C94" s="31"/>
      <c r="D94" s="27">
        <v>1.45</v>
      </c>
      <c r="E94" s="58"/>
      <c r="F94" s="241"/>
      <c r="G94" s="23">
        <v>500</v>
      </c>
      <c r="H94" s="417">
        <v>1.2</v>
      </c>
      <c r="I94" s="278">
        <f>H94/G94*1000</f>
        <v>2.4</v>
      </c>
      <c r="J94" s="257"/>
      <c r="K94" s="31"/>
      <c r="L94" s="27"/>
      <c r="M94" s="257"/>
      <c r="N94" s="257"/>
      <c r="O94" s="31"/>
      <c r="P94" s="27"/>
      <c r="Q94" s="257"/>
      <c r="R94" s="267"/>
      <c r="S94" s="257"/>
      <c r="T94" s="257"/>
      <c r="U94" s="257"/>
      <c r="V94" s="267"/>
      <c r="W94" s="31"/>
      <c r="X94" s="417"/>
      <c r="Y94" s="102"/>
      <c r="Z94" s="102"/>
      <c r="AA94" s="31"/>
      <c r="AB94" s="417"/>
      <c r="AC94" s="257"/>
      <c r="AD94" s="257"/>
      <c r="AE94" s="31"/>
      <c r="AF94" s="128"/>
      <c r="AG94" s="121"/>
      <c r="AH94" s="43"/>
      <c r="AI94" s="102"/>
      <c r="AJ94" s="8"/>
      <c r="AK94" s="28"/>
    </row>
    <row r="95" spans="1:37" ht="12.75">
      <c r="A95" s="494"/>
      <c r="B95" s="110" t="s">
        <v>275</v>
      </c>
      <c r="C95" s="31"/>
      <c r="D95" s="27">
        <v>1.25</v>
      </c>
      <c r="E95" s="58"/>
      <c r="F95" s="241"/>
      <c r="G95" s="23"/>
      <c r="H95" s="417"/>
      <c r="I95" s="257"/>
      <c r="J95" s="257"/>
      <c r="K95" s="31"/>
      <c r="L95" s="27"/>
      <c r="M95" s="257"/>
      <c r="N95" s="257"/>
      <c r="O95" s="31"/>
      <c r="P95" s="27"/>
      <c r="Q95" s="257"/>
      <c r="R95" s="267"/>
      <c r="S95" s="257"/>
      <c r="T95" s="257"/>
      <c r="U95" s="257"/>
      <c r="V95" s="267"/>
      <c r="W95" s="31"/>
      <c r="X95" s="417"/>
      <c r="Y95" s="102"/>
      <c r="Z95" s="102"/>
      <c r="AA95" s="31"/>
      <c r="AB95" s="417"/>
      <c r="AC95" s="257"/>
      <c r="AD95" s="257"/>
      <c r="AE95" s="31"/>
      <c r="AF95" s="128"/>
      <c r="AG95" s="121"/>
      <c r="AH95" s="43"/>
      <c r="AI95" s="102"/>
      <c r="AJ95" s="8"/>
      <c r="AK95" s="28"/>
    </row>
    <row r="96" spans="1:37" ht="12.75">
      <c r="A96" s="494"/>
      <c r="B96" s="456" t="s">
        <v>440</v>
      </c>
      <c r="C96" s="31"/>
      <c r="D96" s="27"/>
      <c r="E96" s="58"/>
      <c r="F96" s="241"/>
      <c r="G96" s="23">
        <v>300</v>
      </c>
      <c r="H96" s="417">
        <v>1.34</v>
      </c>
      <c r="I96" s="278">
        <f>H96/G96*1000</f>
        <v>4.466666666666667</v>
      </c>
      <c r="J96" s="257"/>
      <c r="K96" s="31"/>
      <c r="L96" s="27"/>
      <c r="M96" s="257"/>
      <c r="N96" s="257"/>
      <c r="O96" s="31"/>
      <c r="P96" s="27"/>
      <c r="Q96" s="257"/>
      <c r="R96" s="267"/>
      <c r="S96" s="257"/>
      <c r="T96" s="257"/>
      <c r="U96" s="257"/>
      <c r="V96" s="267"/>
      <c r="W96" s="31"/>
      <c r="X96" s="417"/>
      <c r="Y96" s="102"/>
      <c r="Z96" s="102"/>
      <c r="AA96" s="31"/>
      <c r="AB96" s="417"/>
      <c r="AC96" s="257"/>
      <c r="AD96" s="257"/>
      <c r="AE96" s="31"/>
      <c r="AF96" s="128"/>
      <c r="AG96" s="121"/>
      <c r="AH96" s="43"/>
      <c r="AI96" s="102"/>
      <c r="AJ96" s="8"/>
      <c r="AK96" s="28"/>
    </row>
    <row r="97" spans="1:37" ht="12.75">
      <c r="A97" s="495"/>
      <c r="B97" s="110"/>
      <c r="C97" s="31"/>
      <c r="D97" s="27"/>
      <c r="E97" s="58"/>
      <c r="F97" s="241"/>
      <c r="G97" s="23"/>
      <c r="H97" s="417"/>
      <c r="I97" s="257"/>
      <c r="J97" s="257"/>
      <c r="K97" s="31"/>
      <c r="L97" s="27"/>
      <c r="M97" s="257"/>
      <c r="N97" s="257"/>
      <c r="O97" s="31"/>
      <c r="P97" s="27"/>
      <c r="Q97" s="257"/>
      <c r="R97" s="267"/>
      <c r="S97" s="257"/>
      <c r="T97" s="257"/>
      <c r="U97" s="257"/>
      <c r="V97" s="267"/>
      <c r="W97" s="31"/>
      <c r="X97" s="417"/>
      <c r="Y97" s="102"/>
      <c r="Z97" s="102"/>
      <c r="AA97" s="31"/>
      <c r="AB97" s="417"/>
      <c r="AC97" s="257"/>
      <c r="AD97" s="257"/>
      <c r="AE97" s="31"/>
      <c r="AF97" s="128"/>
      <c r="AG97" s="121"/>
      <c r="AH97" s="43"/>
      <c r="AI97" s="102"/>
      <c r="AJ97" s="8"/>
      <c r="AK97" s="28"/>
    </row>
    <row r="98" spans="2:37" ht="12.75">
      <c r="B98" s="110"/>
      <c r="C98" s="31"/>
      <c r="D98" s="27"/>
      <c r="E98" s="58"/>
      <c r="F98" s="241"/>
      <c r="G98" s="23"/>
      <c r="H98" s="417"/>
      <c r="I98" s="257"/>
      <c r="J98" s="257"/>
      <c r="K98" s="31"/>
      <c r="L98" s="27"/>
      <c r="M98" s="257"/>
      <c r="N98" s="257"/>
      <c r="O98" s="31"/>
      <c r="P98" s="27"/>
      <c r="Q98" s="257"/>
      <c r="R98" s="267"/>
      <c r="S98" s="257"/>
      <c r="T98" s="257"/>
      <c r="U98" s="257"/>
      <c r="V98" s="267"/>
      <c r="W98" s="31"/>
      <c r="X98" s="417"/>
      <c r="Y98" s="102"/>
      <c r="Z98" s="102"/>
      <c r="AA98" s="31"/>
      <c r="AB98" s="417"/>
      <c r="AC98" s="257"/>
      <c r="AD98" s="257"/>
      <c r="AE98" s="31"/>
      <c r="AF98" s="128"/>
      <c r="AG98" s="121"/>
      <c r="AH98" s="43"/>
      <c r="AI98" s="102"/>
      <c r="AJ98" s="8"/>
      <c r="AK98" s="28"/>
    </row>
    <row r="99" spans="2:37" ht="12.75">
      <c r="B99" s="110"/>
      <c r="C99" s="31"/>
      <c r="D99" s="27"/>
      <c r="E99" s="58"/>
      <c r="F99" s="241"/>
      <c r="G99" s="22"/>
      <c r="H99" s="417"/>
      <c r="I99" s="257"/>
      <c r="J99" s="257"/>
      <c r="K99" s="31"/>
      <c r="L99" s="27"/>
      <c r="M99" s="257"/>
      <c r="N99" s="257"/>
      <c r="O99" s="31"/>
      <c r="P99" s="27"/>
      <c r="Q99" s="257"/>
      <c r="R99" s="267"/>
      <c r="S99" s="257"/>
      <c r="T99" s="257"/>
      <c r="U99" s="257"/>
      <c r="V99" s="267"/>
      <c r="W99" s="31"/>
      <c r="X99" s="417"/>
      <c r="Y99" s="102"/>
      <c r="Z99" s="102"/>
      <c r="AA99" s="31"/>
      <c r="AB99" s="417"/>
      <c r="AC99" s="257"/>
      <c r="AD99" s="257"/>
      <c r="AE99" s="31"/>
      <c r="AF99" s="128"/>
      <c r="AG99" s="121"/>
      <c r="AH99" s="43"/>
      <c r="AI99" s="102"/>
      <c r="AJ99" s="8"/>
      <c r="AK99" s="28"/>
    </row>
    <row r="100" spans="2:37" ht="12.75">
      <c r="B100" s="110" t="s">
        <v>429</v>
      </c>
      <c r="C100" s="31"/>
      <c r="D100" s="27"/>
      <c r="E100" s="58"/>
      <c r="F100" s="241"/>
      <c r="G100" s="448"/>
      <c r="H100" s="417"/>
      <c r="I100" s="173"/>
      <c r="J100" s="257"/>
      <c r="K100" s="449">
        <v>12</v>
      </c>
      <c r="L100" s="27">
        <v>3.39</v>
      </c>
      <c r="M100" s="173">
        <f>L100/K100</f>
        <v>0.28250000000000003</v>
      </c>
      <c r="N100" s="257"/>
      <c r="O100" s="31"/>
      <c r="P100" s="27"/>
      <c r="Q100" s="257"/>
      <c r="R100" s="267"/>
      <c r="S100" s="257"/>
      <c r="T100" s="257"/>
      <c r="U100" s="257"/>
      <c r="V100" s="267"/>
      <c r="W100" s="449">
        <v>12</v>
      </c>
      <c r="X100" s="417"/>
      <c r="Y100" s="102"/>
      <c r="Z100" s="102"/>
      <c r="AA100" s="31"/>
      <c r="AB100" s="417"/>
      <c r="AC100" s="257"/>
      <c r="AD100" s="257"/>
      <c r="AE100" s="31"/>
      <c r="AF100" s="128"/>
      <c r="AG100" s="121"/>
      <c r="AH100" s="43"/>
      <c r="AI100" s="102"/>
      <c r="AJ100" s="8"/>
      <c r="AK100" s="28"/>
    </row>
    <row r="101" spans="2:37" ht="12.75">
      <c r="B101" s="110" t="s">
        <v>416</v>
      </c>
      <c r="C101" s="31"/>
      <c r="D101" s="27"/>
      <c r="E101" s="58"/>
      <c r="F101" s="241"/>
      <c r="G101" s="448">
        <v>12</v>
      </c>
      <c r="H101" s="413">
        <v>2.46</v>
      </c>
      <c r="I101" s="173">
        <f>H101/G101</f>
        <v>0.205</v>
      </c>
      <c r="J101" s="257"/>
      <c r="K101" s="449">
        <v>12</v>
      </c>
      <c r="L101" s="27">
        <v>2.95</v>
      </c>
      <c r="M101" s="173">
        <f>L101/K101</f>
        <v>0.24583333333333335</v>
      </c>
      <c r="N101" s="257"/>
      <c r="O101" s="31"/>
      <c r="P101" s="27"/>
      <c r="Q101" s="257"/>
      <c r="R101" s="267"/>
      <c r="S101" s="257"/>
      <c r="T101" s="257"/>
      <c r="U101" s="257"/>
      <c r="V101" s="267"/>
      <c r="W101" s="449">
        <v>12</v>
      </c>
      <c r="X101" s="417"/>
      <c r="Y101" s="102"/>
      <c r="Z101" s="102"/>
      <c r="AA101" s="31"/>
      <c r="AB101" s="417"/>
      <c r="AC101" s="257"/>
      <c r="AD101" s="257"/>
      <c r="AE101" s="31"/>
      <c r="AF101" s="128"/>
      <c r="AG101" s="121"/>
      <c r="AH101" s="43"/>
      <c r="AI101" s="102"/>
      <c r="AJ101" s="8"/>
      <c r="AK101" s="28"/>
    </row>
    <row r="102" spans="2:37" ht="12.75">
      <c r="B102" s="110" t="s">
        <v>416</v>
      </c>
      <c r="C102" s="31"/>
      <c r="D102" s="27"/>
      <c r="E102" s="58"/>
      <c r="F102" s="241"/>
      <c r="G102" s="448">
        <v>6</v>
      </c>
      <c r="H102" s="417">
        <v>1.33</v>
      </c>
      <c r="I102" s="173">
        <f>H102/G102</f>
        <v>0.22166666666666668</v>
      </c>
      <c r="J102" s="257"/>
      <c r="K102" s="449"/>
      <c r="L102" s="27"/>
      <c r="M102" s="173"/>
      <c r="N102" s="257"/>
      <c r="O102" s="31"/>
      <c r="P102" s="27"/>
      <c r="Q102" s="257"/>
      <c r="R102" s="267"/>
      <c r="S102" s="257"/>
      <c r="T102" s="257"/>
      <c r="U102" s="257"/>
      <c r="V102" s="267"/>
      <c r="W102" s="449">
        <v>6</v>
      </c>
      <c r="X102" s="417"/>
      <c r="Y102" s="102"/>
      <c r="Z102" s="262"/>
      <c r="AA102" s="449">
        <v>6</v>
      </c>
      <c r="AB102" s="417">
        <v>1.09</v>
      </c>
      <c r="AC102" s="173">
        <f>AB102/AA102</f>
        <v>0.18166666666666667</v>
      </c>
      <c r="AD102" s="257"/>
      <c r="AE102" s="31"/>
      <c r="AF102" s="128"/>
      <c r="AG102" s="121"/>
      <c r="AH102" s="43"/>
      <c r="AI102" s="102"/>
      <c r="AJ102" s="8"/>
      <c r="AK102" s="28"/>
    </row>
    <row r="103" spans="2:37" ht="12.75">
      <c r="B103" s="110" t="s">
        <v>417</v>
      </c>
      <c r="C103" s="31"/>
      <c r="D103" s="27"/>
      <c r="E103" s="58"/>
      <c r="F103" s="241"/>
      <c r="G103" s="448">
        <v>10</v>
      </c>
      <c r="H103" s="417">
        <v>2.34</v>
      </c>
      <c r="I103" s="173">
        <f>H103/G103</f>
        <v>0.23399999999999999</v>
      </c>
      <c r="J103" s="257"/>
      <c r="K103" s="31"/>
      <c r="L103" s="27"/>
      <c r="M103" s="257"/>
      <c r="N103" s="257"/>
      <c r="O103" s="31"/>
      <c r="P103" s="27"/>
      <c r="Q103" s="257"/>
      <c r="R103" s="267"/>
      <c r="S103" s="257"/>
      <c r="T103" s="257"/>
      <c r="U103" s="257"/>
      <c r="V103" s="267"/>
      <c r="W103" s="31"/>
      <c r="X103" s="417"/>
      <c r="Y103" s="102"/>
      <c r="Z103" s="102"/>
      <c r="AA103" s="31"/>
      <c r="AB103" s="417"/>
      <c r="AC103" s="257"/>
      <c r="AD103" s="257"/>
      <c r="AE103" s="31"/>
      <c r="AF103" s="128"/>
      <c r="AG103" s="121"/>
      <c r="AH103" s="43"/>
      <c r="AI103" s="102"/>
      <c r="AJ103" s="8"/>
      <c r="AK103" s="28"/>
    </row>
    <row r="104" spans="2:37" ht="12.75">
      <c r="B104" s="110" t="s">
        <v>417</v>
      </c>
      <c r="C104" s="31"/>
      <c r="D104" s="27"/>
      <c r="E104" s="58"/>
      <c r="F104" s="241"/>
      <c r="G104" s="448">
        <v>6</v>
      </c>
      <c r="H104" s="417">
        <v>1.82</v>
      </c>
      <c r="I104" s="173">
        <f>H104/G104</f>
        <v>0.30333333333333334</v>
      </c>
      <c r="J104" s="257"/>
      <c r="K104" s="31"/>
      <c r="L104" s="27"/>
      <c r="M104" s="257"/>
      <c r="N104" s="257"/>
      <c r="O104" s="31"/>
      <c r="P104" s="27"/>
      <c r="Q104" s="257"/>
      <c r="R104" s="267"/>
      <c r="S104" s="257"/>
      <c r="T104" s="257"/>
      <c r="U104" s="257"/>
      <c r="V104" s="267"/>
      <c r="W104" s="31"/>
      <c r="X104" s="417"/>
      <c r="Y104" s="102"/>
      <c r="Z104" s="102"/>
      <c r="AA104" s="31"/>
      <c r="AB104" s="417"/>
      <c r="AC104" s="257"/>
      <c r="AD104" s="257"/>
      <c r="AE104" s="31"/>
      <c r="AF104" s="128"/>
      <c r="AG104" s="121"/>
      <c r="AH104" s="43"/>
      <c r="AI104" s="102"/>
      <c r="AJ104" s="8"/>
      <c r="AK104" s="28"/>
    </row>
    <row r="105" spans="2:37" ht="12.75">
      <c r="B105" s="110"/>
      <c r="C105" s="31"/>
      <c r="D105" s="27"/>
      <c r="E105" s="58"/>
      <c r="F105" s="241"/>
      <c r="G105" s="22"/>
      <c r="H105" s="417"/>
      <c r="I105" s="257"/>
      <c r="J105" s="257"/>
      <c r="K105" s="31"/>
      <c r="L105" s="27"/>
      <c r="M105" s="257"/>
      <c r="N105" s="257"/>
      <c r="O105" s="31"/>
      <c r="P105" s="27"/>
      <c r="Q105" s="257"/>
      <c r="R105" s="267"/>
      <c r="S105" s="257"/>
      <c r="T105" s="257"/>
      <c r="U105" s="257"/>
      <c r="V105" s="267"/>
      <c r="W105" s="31"/>
      <c r="X105" s="417"/>
      <c r="Y105" s="102"/>
      <c r="Z105" s="102"/>
      <c r="AA105" s="31"/>
      <c r="AB105" s="417"/>
      <c r="AC105" s="257"/>
      <c r="AD105" s="257"/>
      <c r="AE105" s="31"/>
      <c r="AF105" s="128"/>
      <c r="AG105" s="121"/>
      <c r="AH105" s="43"/>
      <c r="AI105" s="102"/>
      <c r="AJ105" s="8"/>
      <c r="AK105" s="28"/>
    </row>
    <row r="106" spans="2:37" ht="12.75">
      <c r="B106" s="110" t="s">
        <v>406</v>
      </c>
      <c r="C106" s="135">
        <v>1</v>
      </c>
      <c r="D106" s="27">
        <v>0.49</v>
      </c>
      <c r="E106" s="412"/>
      <c r="F106" s="285"/>
      <c r="G106" s="83">
        <v>1</v>
      </c>
      <c r="H106" s="27">
        <v>0.28</v>
      </c>
      <c r="I106" s="58">
        <f>H106/G106</f>
        <v>0.28</v>
      </c>
      <c r="J106" s="257"/>
      <c r="K106" s="135">
        <v>1</v>
      </c>
      <c r="L106" s="27">
        <v>0.44</v>
      </c>
      <c r="M106" s="58">
        <f>L106/K106</f>
        <v>0.44</v>
      </c>
      <c r="N106" s="257"/>
      <c r="O106" s="135"/>
      <c r="P106" s="27"/>
      <c r="Q106" s="257"/>
      <c r="R106" s="267"/>
      <c r="S106" s="257"/>
      <c r="T106" s="257"/>
      <c r="U106" s="257"/>
      <c r="V106" s="267"/>
      <c r="W106" s="135">
        <v>1</v>
      </c>
      <c r="X106" s="454">
        <v>0.29</v>
      </c>
      <c r="Y106" s="257"/>
      <c r="Z106" s="257"/>
      <c r="AA106" s="135">
        <v>1</v>
      </c>
      <c r="AB106" s="417">
        <v>0.49</v>
      </c>
      <c r="AC106" s="47"/>
      <c r="AD106" s="257"/>
      <c r="AE106" s="28"/>
      <c r="AF106" s="129"/>
      <c r="AG106" s="121"/>
      <c r="AH106" s="47"/>
      <c r="AI106" s="48"/>
      <c r="AJ106" s="7"/>
      <c r="AK106" s="28" t="str">
        <f>B106</f>
        <v>Farine 45</v>
      </c>
    </row>
    <row r="107" spans="2:37" ht="12.75">
      <c r="B107" s="28"/>
      <c r="C107" s="135"/>
      <c r="D107" s="27"/>
      <c r="E107" s="412"/>
      <c r="F107" s="285"/>
      <c r="G107" s="83"/>
      <c r="H107" s="27"/>
      <c r="I107" s="257"/>
      <c r="J107" s="257"/>
      <c r="K107" s="135"/>
      <c r="L107" s="27"/>
      <c r="M107" s="257"/>
      <c r="N107" s="257"/>
      <c r="O107" s="135"/>
      <c r="P107" s="27"/>
      <c r="Q107" s="257"/>
      <c r="R107" s="267"/>
      <c r="S107" s="257"/>
      <c r="T107" s="257"/>
      <c r="U107" s="257"/>
      <c r="V107" s="267"/>
      <c r="W107" s="135"/>
      <c r="X107" s="454"/>
      <c r="Y107" s="257"/>
      <c r="Z107" s="257"/>
      <c r="AA107" s="135"/>
      <c r="AB107" s="417"/>
      <c r="AC107" s="47"/>
      <c r="AD107" s="257"/>
      <c r="AE107" s="28"/>
      <c r="AF107" s="129"/>
      <c r="AG107" s="121"/>
      <c r="AH107" s="47"/>
      <c r="AI107" s="48"/>
      <c r="AJ107" s="7"/>
      <c r="AK107" s="28"/>
    </row>
    <row r="108" spans="2:37" ht="12.75">
      <c r="B108" s="28"/>
      <c r="C108" s="135"/>
      <c r="D108" s="27"/>
      <c r="E108" s="412"/>
      <c r="F108" s="285"/>
      <c r="G108" s="83"/>
      <c r="H108" s="27"/>
      <c r="I108" s="257"/>
      <c r="J108" s="257"/>
      <c r="K108" s="135"/>
      <c r="L108" s="27"/>
      <c r="M108" s="257"/>
      <c r="N108" s="257"/>
      <c r="O108" s="135"/>
      <c r="P108" s="27"/>
      <c r="Q108" s="257"/>
      <c r="R108" s="267"/>
      <c r="S108" s="257"/>
      <c r="T108" s="257"/>
      <c r="U108" s="257"/>
      <c r="V108" s="267"/>
      <c r="W108" s="135"/>
      <c r="X108" s="454"/>
      <c r="Y108" s="257"/>
      <c r="Z108" s="257"/>
      <c r="AA108" s="135"/>
      <c r="AB108" s="417"/>
      <c r="AC108" s="47"/>
      <c r="AD108" s="257"/>
      <c r="AE108" s="28"/>
      <c r="AF108" s="129"/>
      <c r="AG108" s="121"/>
      <c r="AH108" s="47"/>
      <c r="AI108" s="48"/>
      <c r="AJ108" s="7"/>
      <c r="AK108" s="28"/>
    </row>
    <row r="109" spans="2:37" ht="12.75">
      <c r="B109" s="110" t="s">
        <v>400</v>
      </c>
      <c r="C109" s="135"/>
      <c r="D109" s="27">
        <v>0.65</v>
      </c>
      <c r="E109" s="412"/>
      <c r="F109" s="285"/>
      <c r="G109" s="83"/>
      <c r="H109" s="27"/>
      <c r="I109" s="257"/>
      <c r="J109" s="257"/>
      <c r="K109" s="135"/>
      <c r="L109" s="27"/>
      <c r="M109" s="257"/>
      <c r="N109" s="257"/>
      <c r="O109" s="135"/>
      <c r="P109" s="27"/>
      <c r="Q109" s="257"/>
      <c r="R109" s="267"/>
      <c r="S109" s="257"/>
      <c r="T109" s="257"/>
      <c r="U109" s="257"/>
      <c r="V109" s="267"/>
      <c r="W109" s="135"/>
      <c r="X109" s="454">
        <v>0.99</v>
      </c>
      <c r="Y109" s="257"/>
      <c r="Z109" s="257"/>
      <c r="AA109" s="135"/>
      <c r="AB109" s="27"/>
      <c r="AC109" s="47"/>
      <c r="AD109" s="257"/>
      <c r="AE109" s="28"/>
      <c r="AF109" s="129"/>
      <c r="AG109" s="121"/>
      <c r="AH109" s="47"/>
      <c r="AI109" s="48"/>
      <c r="AJ109" s="7"/>
      <c r="AK109" s="28" t="str">
        <f>B109</f>
        <v>Pâte feuilleté</v>
      </c>
    </row>
    <row r="110" spans="2:37" ht="12.75">
      <c r="B110" s="28" t="s">
        <v>21</v>
      </c>
      <c r="C110" s="135">
        <v>1</v>
      </c>
      <c r="D110" s="27">
        <v>0.89</v>
      </c>
      <c r="E110" s="412"/>
      <c r="F110" s="285"/>
      <c r="G110" s="83">
        <v>1</v>
      </c>
      <c r="H110" s="413">
        <v>0.73</v>
      </c>
      <c r="I110" s="58">
        <f>H110/G110</f>
        <v>0.73</v>
      </c>
      <c r="J110" s="257"/>
      <c r="K110" s="135">
        <v>1</v>
      </c>
      <c r="L110" s="27">
        <v>0.79</v>
      </c>
      <c r="M110" s="58">
        <f>L110/K110</f>
        <v>0.79</v>
      </c>
      <c r="N110" s="257"/>
      <c r="O110" s="135"/>
      <c r="P110" s="27"/>
      <c r="Q110" s="257"/>
      <c r="R110" s="267"/>
      <c r="S110" s="257"/>
      <c r="T110" s="257"/>
      <c r="U110" s="257"/>
      <c r="V110" s="267"/>
      <c r="W110" s="135">
        <v>1</v>
      </c>
      <c r="X110" s="454">
        <v>1.5</v>
      </c>
      <c r="Y110" s="278"/>
      <c r="Z110" s="278"/>
      <c r="AA110" s="135">
        <v>1</v>
      </c>
      <c r="AB110" s="27">
        <v>1.4</v>
      </c>
      <c r="AC110" s="58">
        <f>AB110/AA110</f>
        <v>1.4</v>
      </c>
      <c r="AD110" s="89"/>
      <c r="AE110" s="131"/>
      <c r="AF110" s="128"/>
      <c r="AG110" s="121"/>
      <c r="AH110" s="44"/>
      <c r="AI110" s="164"/>
      <c r="AJ110" s="8"/>
      <c r="AK110" s="28" t="str">
        <f>B110</f>
        <v>sucre poudre</v>
      </c>
    </row>
    <row r="111" spans="2:37" ht="12.75">
      <c r="B111" s="28"/>
      <c r="C111" s="135"/>
      <c r="D111" s="27"/>
      <c r="E111" s="412"/>
      <c r="F111" s="285"/>
      <c r="G111" s="83"/>
      <c r="H111" s="413">
        <v>0.75</v>
      </c>
      <c r="I111" s="58"/>
      <c r="J111" s="257"/>
      <c r="K111" s="135"/>
      <c r="L111" s="27"/>
      <c r="M111" s="58"/>
      <c r="N111" s="257"/>
      <c r="O111" s="135"/>
      <c r="P111" s="27"/>
      <c r="Q111" s="257"/>
      <c r="R111" s="267"/>
      <c r="S111" s="257"/>
      <c r="T111" s="257"/>
      <c r="U111" s="257"/>
      <c r="V111" s="267"/>
      <c r="W111" s="135"/>
      <c r="X111" s="454"/>
      <c r="Y111" s="278"/>
      <c r="Z111" s="278"/>
      <c r="AA111" s="135"/>
      <c r="AB111" s="27"/>
      <c r="AC111" s="58"/>
      <c r="AD111" s="89"/>
      <c r="AE111" s="131"/>
      <c r="AF111" s="128"/>
      <c r="AG111" s="121"/>
      <c r="AH111" s="44"/>
      <c r="AI111" s="164"/>
      <c r="AJ111" s="8"/>
      <c r="AK111" s="28"/>
    </row>
    <row r="112" spans="2:37" ht="12.75">
      <c r="B112" s="28" t="s">
        <v>160</v>
      </c>
      <c r="C112" s="135">
        <v>1</v>
      </c>
      <c r="D112" s="27"/>
      <c r="E112" s="412"/>
      <c r="F112" s="285"/>
      <c r="G112" s="83">
        <v>1</v>
      </c>
      <c r="H112" s="36">
        <v>1.18</v>
      </c>
      <c r="I112" s="58">
        <f>H112/G112</f>
        <v>1.18</v>
      </c>
      <c r="J112" s="257"/>
      <c r="K112" s="135"/>
      <c r="L112" s="27"/>
      <c r="M112" s="257"/>
      <c r="N112" s="257"/>
      <c r="O112" s="135"/>
      <c r="P112" s="27"/>
      <c r="Q112" s="257"/>
      <c r="R112" s="267"/>
      <c r="S112" s="257"/>
      <c r="T112" s="257"/>
      <c r="U112" s="257"/>
      <c r="V112" s="267"/>
      <c r="W112" s="135">
        <v>1</v>
      </c>
      <c r="X112" s="6"/>
      <c r="Y112" s="278"/>
      <c r="Z112" s="278"/>
      <c r="AA112" s="135"/>
      <c r="AB112" s="27"/>
      <c r="AC112" s="58"/>
      <c r="AD112" s="89"/>
      <c r="AE112" s="131"/>
      <c r="AF112" s="128"/>
      <c r="AG112" s="121"/>
      <c r="AH112" s="44"/>
      <c r="AI112" s="164"/>
      <c r="AJ112" s="8"/>
      <c r="AK112" s="28" t="str">
        <f aca="true" t="shared" si="2" ref="AK112:AK124">B112</f>
        <v>sucre cristal</v>
      </c>
    </row>
    <row r="113" spans="2:37" ht="12.75">
      <c r="B113" s="28" t="s">
        <v>161</v>
      </c>
      <c r="C113" s="135">
        <v>1</v>
      </c>
      <c r="D113" s="27">
        <v>1.29</v>
      </c>
      <c r="E113" s="412"/>
      <c r="F113" s="285"/>
      <c r="G113" s="83"/>
      <c r="H113" s="27"/>
      <c r="I113" s="47"/>
      <c r="J113" s="257"/>
      <c r="K113" s="135"/>
      <c r="L113" s="27"/>
      <c r="M113" s="257"/>
      <c r="N113" s="257"/>
      <c r="O113" s="135"/>
      <c r="P113" s="27"/>
      <c r="Q113" s="257"/>
      <c r="R113" s="267"/>
      <c r="S113" s="257"/>
      <c r="T113" s="257"/>
      <c r="U113" s="257"/>
      <c r="V113" s="267"/>
      <c r="W113" s="135">
        <v>1</v>
      </c>
      <c r="X113" s="6"/>
      <c r="Y113" s="278"/>
      <c r="Z113" s="278"/>
      <c r="AA113" s="135"/>
      <c r="AB113" s="27"/>
      <c r="AC113" s="58"/>
      <c r="AD113" s="89"/>
      <c r="AE113" s="131"/>
      <c r="AF113" s="128"/>
      <c r="AG113" s="121"/>
      <c r="AH113" s="44"/>
      <c r="AI113" s="164"/>
      <c r="AJ113" s="8"/>
      <c r="AK113" s="28" t="str">
        <f t="shared" si="2"/>
        <v>sucre morceau</v>
      </c>
    </row>
    <row r="114" spans="2:37" ht="12.75">
      <c r="B114" s="28" t="s">
        <v>89</v>
      </c>
      <c r="C114" s="28"/>
      <c r="D114" s="27"/>
      <c r="E114" s="49"/>
      <c r="F114" s="243"/>
      <c r="G114" s="20"/>
      <c r="H114" s="27"/>
      <c r="I114" s="47"/>
      <c r="J114" s="257"/>
      <c r="K114" s="28"/>
      <c r="L114" s="27"/>
      <c r="M114" s="257"/>
      <c r="N114" s="257"/>
      <c r="O114" s="28"/>
      <c r="P114" s="27"/>
      <c r="Q114" s="257"/>
      <c r="R114" s="267"/>
      <c r="S114" s="257"/>
      <c r="T114" s="257"/>
      <c r="U114" s="257"/>
      <c r="V114" s="267"/>
      <c r="W114" s="30">
        <v>500</v>
      </c>
      <c r="X114" s="112">
        <v>2.16</v>
      </c>
      <c r="Y114" s="5">
        <f>X114/W114*1000</f>
        <v>4.32</v>
      </c>
      <c r="Z114" s="278"/>
      <c r="AA114" s="30">
        <v>250</v>
      </c>
      <c r="AB114" s="27">
        <v>0.95</v>
      </c>
      <c r="AC114" s="89">
        <f>AB114/AA114*1000</f>
        <v>3.8</v>
      </c>
      <c r="AD114" s="89"/>
      <c r="AE114" s="131"/>
      <c r="AF114" s="128"/>
      <c r="AG114" s="121"/>
      <c r="AH114" s="44"/>
      <c r="AI114" s="164"/>
      <c r="AJ114" s="8"/>
      <c r="AK114" s="28" t="str">
        <f t="shared" si="2"/>
        <v>Beurre salé</v>
      </c>
    </row>
    <row r="115" spans="2:37" ht="12.75">
      <c r="B115" s="28" t="s">
        <v>12</v>
      </c>
      <c r="C115" s="28"/>
      <c r="D115" s="6"/>
      <c r="E115" s="49"/>
      <c r="F115" s="243"/>
      <c r="G115" s="23">
        <v>500</v>
      </c>
      <c r="H115" s="36">
        <v>2.48</v>
      </c>
      <c r="I115" s="278">
        <f>H115/G115*1000</f>
        <v>4.96</v>
      </c>
      <c r="J115" s="278"/>
      <c r="K115" s="30"/>
      <c r="L115" s="27"/>
      <c r="M115" s="89"/>
      <c r="N115" s="89"/>
      <c r="O115" s="30"/>
      <c r="P115" s="27"/>
      <c r="Q115" s="89"/>
      <c r="R115" s="241"/>
      <c r="S115" s="89"/>
      <c r="T115" s="89"/>
      <c r="U115" s="89"/>
      <c r="V115" s="241"/>
      <c r="W115" s="30">
        <v>540</v>
      </c>
      <c r="X115" s="112">
        <v>2.5</v>
      </c>
      <c r="Y115" s="278">
        <f>X115/W115*1000</f>
        <v>4.62962962962963</v>
      </c>
      <c r="Z115" s="278"/>
      <c r="AA115" s="30">
        <v>540</v>
      </c>
      <c r="AB115" s="108">
        <v>2.6</v>
      </c>
      <c r="AC115" s="58">
        <f>AB115/AA115*1000</f>
        <v>4.814814814814815</v>
      </c>
      <c r="AD115" s="58"/>
      <c r="AE115" s="131"/>
      <c r="AF115" s="128"/>
      <c r="AG115" s="121"/>
      <c r="AH115" s="44"/>
      <c r="AI115" s="164"/>
      <c r="AJ115" s="8"/>
      <c r="AK115" s="28" t="str">
        <f t="shared" si="2"/>
        <v>Yabon</v>
      </c>
    </row>
    <row r="116" spans="2:37" ht="12.75">
      <c r="B116" s="28" t="s">
        <v>11</v>
      </c>
      <c r="C116" s="28"/>
      <c r="D116" s="6"/>
      <c r="E116" s="49"/>
      <c r="F116" s="243"/>
      <c r="G116" s="23">
        <v>370</v>
      </c>
      <c r="H116" s="36">
        <v>0.86</v>
      </c>
      <c r="I116" s="278">
        <f>H116/G116*1000</f>
        <v>2.3243243243243246</v>
      </c>
      <c r="J116" s="278"/>
      <c r="K116" s="30"/>
      <c r="L116" s="27"/>
      <c r="M116" s="89"/>
      <c r="N116" s="89"/>
      <c r="O116" s="30"/>
      <c r="P116" s="27"/>
      <c r="Q116" s="89"/>
      <c r="R116" s="241"/>
      <c r="S116" s="89"/>
      <c r="T116" s="89"/>
      <c r="U116" s="89"/>
      <c r="V116" s="241"/>
      <c r="W116" s="30">
        <v>370</v>
      </c>
      <c r="X116" s="6">
        <v>1.19</v>
      </c>
      <c r="Y116" s="3">
        <f>X116/W116*100</f>
        <v>0.3216216216216216</v>
      </c>
      <c r="Z116" s="200"/>
      <c r="AA116" s="30">
        <v>370</v>
      </c>
      <c r="AB116" s="27">
        <v>1.2</v>
      </c>
      <c r="AC116" s="43">
        <f>AB116/AA116*100</f>
        <v>0.3243243243243243</v>
      </c>
      <c r="AD116" s="43"/>
      <c r="AE116" s="131"/>
      <c r="AF116" s="128"/>
      <c r="AG116" s="121"/>
      <c r="AH116" s="44"/>
      <c r="AI116" s="164"/>
      <c r="AJ116" s="8"/>
      <c r="AK116" s="28" t="str">
        <f t="shared" si="2"/>
        <v>crème de marron</v>
      </c>
    </row>
    <row r="117" spans="2:37" ht="12.75">
      <c r="B117" s="28" t="s">
        <v>10</v>
      </c>
      <c r="C117" s="30">
        <v>465</v>
      </c>
      <c r="D117" s="27">
        <v>0.95</v>
      </c>
      <c r="E117" s="58">
        <f>D117/C117*1000</f>
        <v>2.043010752688172</v>
      </c>
      <c r="F117" s="242"/>
      <c r="G117" s="23">
        <v>465</v>
      </c>
      <c r="H117" s="59">
        <v>0.6</v>
      </c>
      <c r="I117" s="278">
        <f>H117/G117*1000</f>
        <v>1.2903225806451613</v>
      </c>
      <c r="J117" s="278"/>
      <c r="K117" s="30"/>
      <c r="L117" s="112"/>
      <c r="M117" s="89"/>
      <c r="N117" s="89"/>
      <c r="O117" s="30"/>
      <c r="P117" s="112"/>
      <c r="Q117" s="89"/>
      <c r="R117" s="241"/>
      <c r="S117" s="89"/>
      <c r="T117" s="89"/>
      <c r="U117" s="89"/>
      <c r="V117" s="241"/>
      <c r="W117" s="30">
        <v>465</v>
      </c>
      <c r="X117" s="36">
        <v>0.8</v>
      </c>
      <c r="Y117" s="5">
        <f>X117/W117*1000</f>
        <v>1.7204301075268817</v>
      </c>
      <c r="Z117" s="278"/>
      <c r="AA117" s="30">
        <v>465</v>
      </c>
      <c r="AB117" s="36">
        <v>0.72</v>
      </c>
      <c r="AC117" s="58">
        <f>AB117/AA117*1000</f>
        <v>1.5483870967741935</v>
      </c>
      <c r="AD117" s="58"/>
      <c r="AE117" s="131"/>
      <c r="AF117" s="128"/>
      <c r="AG117" s="121"/>
      <c r="AH117" s="44"/>
      <c r="AI117" s="164"/>
      <c r="AJ117" s="8"/>
      <c r="AK117" s="28" t="str">
        <f t="shared" si="2"/>
        <v>Pêche</v>
      </c>
    </row>
    <row r="118" spans="2:37" ht="12.75">
      <c r="B118" s="28" t="s">
        <v>171</v>
      </c>
      <c r="C118" s="30">
        <v>500</v>
      </c>
      <c r="D118" s="27">
        <v>0.99</v>
      </c>
      <c r="E118" s="58">
        <f>D118/C118*1000</f>
        <v>1.98</v>
      </c>
      <c r="F118" s="242"/>
      <c r="G118" s="23"/>
      <c r="H118" s="59"/>
      <c r="I118" s="278"/>
      <c r="J118" s="278"/>
      <c r="K118" s="30"/>
      <c r="L118" s="112"/>
      <c r="M118" s="89"/>
      <c r="N118" s="89"/>
      <c r="O118" s="30"/>
      <c r="P118" s="112"/>
      <c r="Q118" s="89"/>
      <c r="R118" s="241"/>
      <c r="S118" s="89"/>
      <c r="T118" s="89"/>
      <c r="U118" s="89"/>
      <c r="V118" s="241"/>
      <c r="W118" s="30">
        <v>500</v>
      </c>
      <c r="X118" s="36">
        <v>0.9</v>
      </c>
      <c r="Y118" s="5">
        <f>X118/W118*1000</f>
        <v>1.8</v>
      </c>
      <c r="Z118" s="278"/>
      <c r="AA118" s="30"/>
      <c r="AB118" s="36"/>
      <c r="AC118" s="58"/>
      <c r="AD118" s="58"/>
      <c r="AE118" s="131"/>
      <c r="AF118" s="128"/>
      <c r="AG118" s="121"/>
      <c r="AH118" s="44"/>
      <c r="AI118" s="164"/>
      <c r="AJ118" s="8"/>
      <c r="AK118" s="28" t="str">
        <f t="shared" si="2"/>
        <v>Poire</v>
      </c>
    </row>
    <row r="119" spans="2:37" ht="12.75">
      <c r="B119" s="28" t="s">
        <v>170</v>
      </c>
      <c r="C119" s="30">
        <v>500</v>
      </c>
      <c r="D119" s="36">
        <v>0.85</v>
      </c>
      <c r="E119" s="58">
        <f>D119/C119*1000</f>
        <v>1.7</v>
      </c>
      <c r="F119" s="242"/>
      <c r="G119" s="23"/>
      <c r="H119" s="59"/>
      <c r="I119" s="278"/>
      <c r="J119" s="278"/>
      <c r="K119" s="30"/>
      <c r="L119" s="112"/>
      <c r="M119" s="89"/>
      <c r="N119" s="89"/>
      <c r="O119" s="30"/>
      <c r="P119" s="112"/>
      <c r="Q119" s="89"/>
      <c r="R119" s="241"/>
      <c r="S119" s="89"/>
      <c r="T119" s="89"/>
      <c r="U119" s="89"/>
      <c r="V119" s="241"/>
      <c r="W119" s="30">
        <v>500</v>
      </c>
      <c r="X119" s="27">
        <v>0.9</v>
      </c>
      <c r="Y119" s="5">
        <f>X119/W119*1000</f>
        <v>1.8</v>
      </c>
      <c r="Z119" s="278"/>
      <c r="AA119" s="30"/>
      <c r="AB119" s="36"/>
      <c r="AC119" s="58"/>
      <c r="AD119" s="58"/>
      <c r="AE119" s="131"/>
      <c r="AF119" s="128"/>
      <c r="AG119" s="121"/>
      <c r="AH119" s="44"/>
      <c r="AI119" s="164"/>
      <c r="AJ119" s="8"/>
      <c r="AK119" s="28" t="str">
        <f t="shared" si="2"/>
        <v>Cocktail</v>
      </c>
    </row>
    <row r="120" spans="2:37" ht="12.75">
      <c r="B120" s="28" t="s">
        <v>172</v>
      </c>
      <c r="C120" s="30">
        <v>340</v>
      </c>
      <c r="D120" s="36">
        <v>0.49</v>
      </c>
      <c r="E120" s="58">
        <f>D120/C120*1000</f>
        <v>1.4411764705882353</v>
      </c>
      <c r="F120" s="242"/>
      <c r="G120" s="23"/>
      <c r="H120" s="59"/>
      <c r="I120" s="278"/>
      <c r="J120" s="278"/>
      <c r="K120" s="30"/>
      <c r="L120" s="112"/>
      <c r="M120" s="89"/>
      <c r="N120" s="89"/>
      <c r="O120" s="30"/>
      <c r="P120" s="112"/>
      <c r="Q120" s="89"/>
      <c r="R120" s="241"/>
      <c r="S120" s="89"/>
      <c r="T120" s="89"/>
      <c r="U120" s="89"/>
      <c r="V120" s="241"/>
      <c r="W120" s="30">
        <v>340</v>
      </c>
      <c r="X120" s="27">
        <v>0.5</v>
      </c>
      <c r="Y120" s="5">
        <f>X120/W120*1000</f>
        <v>1.4705882352941175</v>
      </c>
      <c r="Z120" s="278"/>
      <c r="AA120" s="30"/>
      <c r="AB120" s="36"/>
      <c r="AC120" s="58"/>
      <c r="AD120" s="58"/>
      <c r="AE120" s="131"/>
      <c r="AF120" s="128"/>
      <c r="AG120" s="121"/>
      <c r="AH120" s="44"/>
      <c r="AI120" s="164"/>
      <c r="AJ120" s="8"/>
      <c r="AK120" s="28" t="str">
        <f t="shared" si="2"/>
        <v>Ananas</v>
      </c>
    </row>
    <row r="121" spans="2:37" ht="12.75">
      <c r="B121" s="143" t="s">
        <v>74</v>
      </c>
      <c r="C121" s="30">
        <v>800</v>
      </c>
      <c r="D121" s="27"/>
      <c r="E121" s="89"/>
      <c r="F121" s="241"/>
      <c r="G121" s="23">
        <v>800</v>
      </c>
      <c r="H121" s="59">
        <v>2.49</v>
      </c>
      <c r="I121" s="278">
        <f>H121/G121*1000</f>
        <v>3.1125000000000003</v>
      </c>
      <c r="J121" s="278"/>
      <c r="K121" s="30"/>
      <c r="L121" s="112"/>
      <c r="M121" s="89"/>
      <c r="N121" s="89"/>
      <c r="O121" s="30"/>
      <c r="P121" s="112"/>
      <c r="Q121" s="89"/>
      <c r="R121" s="241"/>
      <c r="S121" s="89"/>
      <c r="T121" s="89"/>
      <c r="U121" s="89"/>
      <c r="V121" s="241"/>
      <c r="W121" s="30">
        <v>800</v>
      </c>
      <c r="X121" s="36">
        <v>2.5</v>
      </c>
      <c r="Y121" s="58">
        <f>X121/W121*1000</f>
        <v>3.125</v>
      </c>
      <c r="Z121" s="89"/>
      <c r="AA121" s="30">
        <v>800</v>
      </c>
      <c r="AB121" s="27">
        <v>2.9</v>
      </c>
      <c r="AC121" s="58">
        <f>AB121/AA121*1000</f>
        <v>3.6249999999999996</v>
      </c>
      <c r="AD121" s="58"/>
      <c r="AE121" s="131"/>
      <c r="AF121" s="128"/>
      <c r="AG121" s="121"/>
      <c r="AH121" s="44"/>
      <c r="AI121" s="164"/>
      <c r="AJ121" s="8"/>
      <c r="AK121" s="28" t="str">
        <f t="shared" si="2"/>
        <v>4/4</v>
      </c>
    </row>
    <row r="122" spans="2:37" ht="12.75">
      <c r="B122" s="28" t="s">
        <v>221</v>
      </c>
      <c r="C122" s="30"/>
      <c r="D122" s="27">
        <v>2.35</v>
      </c>
      <c r="E122" s="89"/>
      <c r="F122" s="89"/>
      <c r="G122" s="30"/>
      <c r="H122" s="36"/>
      <c r="I122" s="278"/>
      <c r="J122" s="278"/>
      <c r="K122" s="30"/>
      <c r="L122" s="27"/>
      <c r="M122" s="278"/>
      <c r="N122" s="278"/>
      <c r="O122" s="30"/>
      <c r="P122" s="27"/>
      <c r="Q122" s="278"/>
      <c r="R122" s="241"/>
      <c r="S122" s="474"/>
      <c r="T122" s="89"/>
      <c r="U122" s="89"/>
      <c r="V122" s="89"/>
      <c r="W122" s="30"/>
      <c r="X122" s="36"/>
      <c r="Y122" s="58"/>
      <c r="Z122" s="89"/>
      <c r="AA122" s="30"/>
      <c r="AB122" s="27"/>
      <c r="AC122" s="58"/>
      <c r="AD122" s="58"/>
      <c r="AE122" s="131"/>
      <c r="AF122" s="128"/>
      <c r="AG122" s="121"/>
      <c r="AH122" s="44"/>
      <c r="AI122" s="164"/>
      <c r="AJ122" s="8"/>
      <c r="AK122" s="28" t="str">
        <f t="shared" si="2"/>
        <v>Chinois</v>
      </c>
    </row>
    <row r="123" spans="2:37" ht="12.75">
      <c r="B123" s="28" t="s">
        <v>93</v>
      </c>
      <c r="C123" s="30"/>
      <c r="D123" s="27"/>
      <c r="E123" s="89"/>
      <c r="F123" s="89"/>
      <c r="G123" s="28"/>
      <c r="H123" s="144"/>
      <c r="I123" s="47"/>
      <c r="J123" s="257"/>
      <c r="K123" s="28"/>
      <c r="L123" s="144"/>
      <c r="M123" s="257"/>
      <c r="N123" s="257"/>
      <c r="O123" s="28"/>
      <c r="P123" s="144"/>
      <c r="Q123" s="257"/>
      <c r="R123" s="267"/>
      <c r="S123" s="475"/>
      <c r="T123" s="257"/>
      <c r="U123" s="257"/>
      <c r="V123" s="257"/>
      <c r="W123" s="31">
        <v>1</v>
      </c>
      <c r="X123" s="27">
        <v>3.85</v>
      </c>
      <c r="Y123" s="89"/>
      <c r="Z123" s="89"/>
      <c r="AA123" s="30"/>
      <c r="AB123" s="27">
        <v>3.98</v>
      </c>
      <c r="AC123" s="58"/>
      <c r="AD123" s="58"/>
      <c r="AE123" s="131"/>
      <c r="AF123" s="127"/>
      <c r="AG123" s="121"/>
      <c r="AH123" s="88"/>
      <c r="AI123" s="165"/>
      <c r="AJ123" s="90"/>
      <c r="AK123" s="28" t="str">
        <f t="shared" si="2"/>
        <v>Carte d'or caramel</v>
      </c>
    </row>
    <row r="124" spans="2:39" ht="12.75">
      <c r="B124" s="28" t="s">
        <v>40</v>
      </c>
      <c r="C124" s="30">
        <v>200</v>
      </c>
      <c r="D124" s="27"/>
      <c r="E124" s="89"/>
      <c r="F124" s="89"/>
      <c r="G124" s="28"/>
      <c r="H124" s="144"/>
      <c r="I124" s="47"/>
      <c r="J124" s="257"/>
      <c r="K124" s="28"/>
      <c r="L124" s="144"/>
      <c r="M124" s="257"/>
      <c r="N124" s="257"/>
      <c r="O124" s="28"/>
      <c r="P124" s="144"/>
      <c r="Q124" s="257"/>
      <c r="R124" s="267"/>
      <c r="S124" s="475"/>
      <c r="T124" s="257"/>
      <c r="U124" s="257"/>
      <c r="V124" s="257"/>
      <c r="W124" s="30">
        <v>200</v>
      </c>
      <c r="X124" s="27">
        <v>3.15</v>
      </c>
      <c r="Y124" s="58">
        <f>X124/W124*1000</f>
        <v>15.75</v>
      </c>
      <c r="Z124" s="89"/>
      <c r="AA124" s="30">
        <v>200</v>
      </c>
      <c r="AB124" s="27">
        <v>3.15</v>
      </c>
      <c r="AC124" s="58">
        <f>AB124/AA124*1000</f>
        <v>15.75</v>
      </c>
      <c r="AD124" s="58"/>
      <c r="AE124" s="131"/>
      <c r="AF124" s="128"/>
      <c r="AG124" s="121"/>
      <c r="AH124" s="44"/>
      <c r="AI124" s="164"/>
      <c r="AJ124" s="8"/>
      <c r="AK124" s="28" t="str">
        <f t="shared" si="2"/>
        <v>Ferrero</v>
      </c>
      <c r="AM124" s="47"/>
    </row>
    <row r="125" spans="2:37" ht="13.5" thickBot="1">
      <c r="B125" s="67"/>
      <c r="C125" s="105">
        <v>375</v>
      </c>
      <c r="D125" s="62">
        <v>5.75</v>
      </c>
      <c r="E125" s="64">
        <f>D125/C125*1000</f>
        <v>15.333333333333332</v>
      </c>
      <c r="F125" s="64"/>
      <c r="G125" s="67"/>
      <c r="H125" s="181"/>
      <c r="I125" s="66"/>
      <c r="J125" s="266"/>
      <c r="K125" s="67"/>
      <c r="L125" s="181"/>
      <c r="M125" s="266"/>
      <c r="N125" s="266"/>
      <c r="O125" s="67"/>
      <c r="P125" s="181"/>
      <c r="Q125" s="266"/>
      <c r="R125" s="476"/>
      <c r="S125" s="477"/>
      <c r="T125" s="266"/>
      <c r="U125" s="266"/>
      <c r="V125" s="266"/>
      <c r="W125" s="105">
        <v>375</v>
      </c>
      <c r="X125" s="94">
        <v>5.74</v>
      </c>
      <c r="Y125" s="64">
        <f>X125/W125*1000</f>
        <v>15.306666666666668</v>
      </c>
      <c r="Z125" s="119"/>
      <c r="AA125" s="105">
        <v>375</v>
      </c>
      <c r="AB125" s="62">
        <v>5.75</v>
      </c>
      <c r="AC125" s="64">
        <f>AB125/AA125*1000</f>
        <v>15.333333333333332</v>
      </c>
      <c r="AD125" s="64"/>
      <c r="AE125" s="132"/>
      <c r="AF125" s="133"/>
      <c r="AG125" s="134"/>
      <c r="AH125" s="63"/>
      <c r="AI125" s="167"/>
      <c r="AJ125" s="65"/>
      <c r="AK125" s="67"/>
    </row>
    <row r="126" spans="2:37" ht="12.75">
      <c r="B126" s="142" t="s">
        <v>1</v>
      </c>
      <c r="C126" s="28"/>
      <c r="D126" s="6">
        <v>0.55</v>
      </c>
      <c r="F126" s="282"/>
      <c r="G126" s="28"/>
      <c r="H126" s="56"/>
      <c r="J126" s="256"/>
      <c r="K126" s="28"/>
      <c r="L126" s="56"/>
      <c r="M126"/>
      <c r="N126" s="256"/>
      <c r="O126" s="28"/>
      <c r="P126" s="56"/>
      <c r="Q126"/>
      <c r="R126" s="489"/>
      <c r="S126" s="490"/>
      <c r="T126" s="257"/>
      <c r="U126" s="257"/>
      <c r="V126" s="257"/>
      <c r="W126" s="28"/>
      <c r="X126" s="6">
        <v>0.55</v>
      </c>
      <c r="AA126" s="28"/>
      <c r="AB126" s="144"/>
      <c r="AC126" s="47"/>
      <c r="AD126" s="47"/>
      <c r="AE126" s="28"/>
      <c r="AF126" s="129"/>
      <c r="AG126" s="121"/>
      <c r="AH126" s="47"/>
      <c r="AI126" s="48"/>
      <c r="AJ126" s="7"/>
      <c r="AK126" s="28" t="str">
        <f>B126</f>
        <v>lait</v>
      </c>
    </row>
    <row r="127" spans="2:37" ht="12.75">
      <c r="B127" s="28" t="s">
        <v>20</v>
      </c>
      <c r="C127" s="30">
        <v>750</v>
      </c>
      <c r="D127" s="6">
        <v>1.89</v>
      </c>
      <c r="E127" s="278">
        <f>D127/C127*1000</f>
        <v>2.5199999999999996</v>
      </c>
      <c r="F127" s="278"/>
      <c r="G127" s="30">
        <v>375</v>
      </c>
      <c r="H127" s="6">
        <v>1.5</v>
      </c>
      <c r="I127" s="5">
        <f>H127/G127*1000</f>
        <v>4</v>
      </c>
      <c r="J127" s="278"/>
      <c r="K127" s="30"/>
      <c r="L127" s="6"/>
      <c r="M127" s="5"/>
      <c r="N127" s="278"/>
      <c r="O127" s="30"/>
      <c r="P127" s="6"/>
      <c r="Q127" s="5"/>
      <c r="R127" s="241"/>
      <c r="S127" s="474"/>
      <c r="T127" s="89"/>
      <c r="U127" s="89"/>
      <c r="V127" s="89"/>
      <c r="W127" s="30">
        <v>375</v>
      </c>
      <c r="X127" s="6">
        <v>1.5</v>
      </c>
      <c r="Y127" s="5">
        <f>X127/W127*1000</f>
        <v>4</v>
      </c>
      <c r="Z127" s="278"/>
      <c r="AA127" s="30">
        <v>500</v>
      </c>
      <c r="AB127" s="27">
        <v>1.32</v>
      </c>
      <c r="AC127" s="89">
        <f>AB127/AA127*1000</f>
        <v>2.64</v>
      </c>
      <c r="AD127" s="89"/>
      <c r="AE127" s="131"/>
      <c r="AF127" s="128"/>
      <c r="AG127" s="121"/>
      <c r="AH127" s="44"/>
      <c r="AI127" s="164"/>
      <c r="AJ127" s="8"/>
      <c r="AK127" s="28" t="str">
        <f>B127</f>
        <v>pétal maïs</v>
      </c>
    </row>
    <row r="128" spans="2:37" ht="12.75">
      <c r="B128" s="28" t="s">
        <v>31</v>
      </c>
      <c r="C128" s="30"/>
      <c r="D128" s="417"/>
      <c r="E128" s="89"/>
      <c r="F128" s="89"/>
      <c r="G128" s="30"/>
      <c r="H128" s="27"/>
      <c r="I128" s="58"/>
      <c r="J128" s="89"/>
      <c r="K128" s="30"/>
      <c r="L128" s="27"/>
      <c r="M128" s="58"/>
      <c r="N128" s="89"/>
      <c r="O128" s="30"/>
      <c r="P128" s="27"/>
      <c r="Q128" s="58"/>
      <c r="R128" s="241"/>
      <c r="S128" s="474"/>
      <c r="T128" s="89"/>
      <c r="U128" s="89"/>
      <c r="V128" s="89"/>
      <c r="W128" s="30">
        <v>375</v>
      </c>
      <c r="X128" s="27">
        <v>2.36</v>
      </c>
      <c r="Y128" s="58">
        <f>X128/W128*1000</f>
        <v>6.293333333333333</v>
      </c>
      <c r="Z128" s="89"/>
      <c r="AA128" s="30">
        <v>375</v>
      </c>
      <c r="AB128" s="27">
        <v>2.353</v>
      </c>
      <c r="AC128" s="89">
        <f>AB128/AA128*1000</f>
        <v>6.2746666666666675</v>
      </c>
      <c r="AD128" s="89"/>
      <c r="AE128" s="131"/>
      <c r="AF128" s="128"/>
      <c r="AG128" s="121"/>
      <c r="AH128" s="44"/>
      <c r="AI128" s="164"/>
      <c r="AJ128" s="8"/>
      <c r="AK128" s="28" t="str">
        <f>B128</f>
        <v>Weetos</v>
      </c>
    </row>
    <row r="129" spans="2:37" ht="12.75">
      <c r="B129" s="28" t="s">
        <v>97</v>
      </c>
      <c r="C129" s="30">
        <v>450</v>
      </c>
      <c r="D129" s="417"/>
      <c r="E129" s="89"/>
      <c r="F129" s="89"/>
      <c r="G129" s="30">
        <v>450</v>
      </c>
      <c r="H129" s="27">
        <v>0.94</v>
      </c>
      <c r="I129" s="5">
        <f>H129/G129*1000</f>
        <v>2.088888888888889</v>
      </c>
      <c r="J129" s="278"/>
      <c r="K129" s="30"/>
      <c r="L129" s="27"/>
      <c r="M129" s="5"/>
      <c r="N129" s="278"/>
      <c r="O129" s="30"/>
      <c r="P129" s="27"/>
      <c r="Q129" s="5"/>
      <c r="R129" s="241"/>
      <c r="S129" s="474"/>
      <c r="T129" s="89"/>
      <c r="U129" s="89"/>
      <c r="V129" s="89"/>
      <c r="W129" s="30"/>
      <c r="X129" s="27"/>
      <c r="Y129" s="58"/>
      <c r="Z129" s="89"/>
      <c r="AA129" s="30"/>
      <c r="AB129" s="27"/>
      <c r="AC129" s="89"/>
      <c r="AD129" s="89"/>
      <c r="AE129" s="131"/>
      <c r="AF129" s="128"/>
      <c r="AG129" s="121"/>
      <c r="AH129" s="44"/>
      <c r="AI129" s="164"/>
      <c r="AJ129" s="8"/>
      <c r="AK129" s="28" t="str">
        <f>B129</f>
        <v>Gelé de groseil</v>
      </c>
    </row>
    <row r="130" spans="2:37" ht="12.75">
      <c r="B130" s="28"/>
      <c r="C130" s="30"/>
      <c r="D130" s="417"/>
      <c r="E130" s="89"/>
      <c r="F130" s="89"/>
      <c r="G130" s="30"/>
      <c r="H130" s="27"/>
      <c r="I130" s="5"/>
      <c r="J130" s="278"/>
      <c r="K130" s="30"/>
      <c r="L130" s="27"/>
      <c r="M130" s="5"/>
      <c r="N130" s="278"/>
      <c r="O130" s="30"/>
      <c r="P130" s="27"/>
      <c r="Q130" s="5"/>
      <c r="R130" s="241"/>
      <c r="S130" s="474"/>
      <c r="T130" s="89"/>
      <c r="U130" s="89"/>
      <c r="V130" s="89"/>
      <c r="W130" s="30"/>
      <c r="X130" s="27"/>
      <c r="Y130" s="58"/>
      <c r="Z130" s="89"/>
      <c r="AA130" s="30"/>
      <c r="AB130" s="27"/>
      <c r="AC130" s="89"/>
      <c r="AD130" s="89"/>
      <c r="AE130" s="131"/>
      <c r="AF130" s="128"/>
      <c r="AG130" s="121"/>
      <c r="AH130" s="44"/>
      <c r="AI130" s="164"/>
      <c r="AJ130" s="8"/>
      <c r="AK130" s="28"/>
    </row>
    <row r="131" spans="2:37" ht="12.75">
      <c r="B131" s="28" t="s">
        <v>288</v>
      </c>
      <c r="C131" s="30"/>
      <c r="D131" s="417"/>
      <c r="E131" s="89"/>
      <c r="F131" s="89"/>
      <c r="G131" s="30">
        <v>500</v>
      </c>
      <c r="H131" s="27">
        <v>5.4</v>
      </c>
      <c r="I131" s="5">
        <f>H131/G131*1000</f>
        <v>10.8</v>
      </c>
      <c r="J131" s="278"/>
      <c r="K131" s="30"/>
      <c r="L131" s="27"/>
      <c r="M131" s="5"/>
      <c r="N131" s="278"/>
      <c r="O131" s="30"/>
      <c r="P131" s="27"/>
      <c r="Q131" s="5"/>
      <c r="R131" s="241"/>
      <c r="S131" s="474"/>
      <c r="T131" s="89"/>
      <c r="U131" s="89"/>
      <c r="V131" s="89"/>
      <c r="W131" s="30">
        <v>500</v>
      </c>
      <c r="X131" s="27"/>
      <c r="Y131" s="58"/>
      <c r="Z131" s="89"/>
      <c r="AA131" s="30">
        <v>500</v>
      </c>
      <c r="AB131" s="27">
        <v>5.4</v>
      </c>
      <c r="AC131" s="89">
        <f>AB131/AA131*1000</f>
        <v>10.8</v>
      </c>
      <c r="AD131" s="89"/>
      <c r="AE131" s="131"/>
      <c r="AF131" s="128"/>
      <c r="AG131" s="121"/>
      <c r="AH131" s="44"/>
      <c r="AI131" s="164"/>
      <c r="AJ131" s="8"/>
      <c r="AK131" s="28"/>
    </row>
    <row r="132" spans="2:37" ht="12.75">
      <c r="B132" s="28"/>
      <c r="C132" s="30"/>
      <c r="D132" s="417"/>
      <c r="E132" s="89"/>
      <c r="F132" s="89"/>
      <c r="G132" s="30"/>
      <c r="H132" s="27"/>
      <c r="I132" s="5"/>
      <c r="J132" s="278"/>
      <c r="K132" s="30"/>
      <c r="L132" s="27"/>
      <c r="M132" s="5"/>
      <c r="N132" s="278"/>
      <c r="O132" s="30"/>
      <c r="P132" s="27"/>
      <c r="Q132" s="5"/>
      <c r="R132" s="241"/>
      <c r="S132" s="474"/>
      <c r="T132" s="89"/>
      <c r="U132" s="89"/>
      <c r="V132" s="89"/>
      <c r="W132" s="30"/>
      <c r="X132" s="27"/>
      <c r="Y132" s="58"/>
      <c r="Z132" s="89"/>
      <c r="AA132" s="30"/>
      <c r="AB132" s="27"/>
      <c r="AC132" s="89"/>
      <c r="AD132" s="89"/>
      <c r="AE132" s="131"/>
      <c r="AF132" s="128"/>
      <c r="AG132" s="121"/>
      <c r="AH132" s="44"/>
      <c r="AI132" s="164"/>
      <c r="AJ132" s="8"/>
      <c r="AK132" s="28"/>
    </row>
    <row r="133" spans="2:37" ht="12.75">
      <c r="B133" s="456" t="s">
        <v>427</v>
      </c>
      <c r="C133" s="30">
        <v>100</v>
      </c>
      <c r="D133" s="413">
        <v>0.99</v>
      </c>
      <c r="E133" s="278">
        <f>D133/C133*1000</f>
        <v>9.899999999999999</v>
      </c>
      <c r="F133" s="89"/>
      <c r="G133" s="30"/>
      <c r="H133" s="27"/>
      <c r="I133" s="5"/>
      <c r="J133" s="278"/>
      <c r="K133" s="30"/>
      <c r="L133" s="27"/>
      <c r="M133" s="5"/>
      <c r="N133" s="278"/>
      <c r="O133" s="30"/>
      <c r="P133" s="27"/>
      <c r="Q133" s="5"/>
      <c r="R133" s="241"/>
      <c r="S133" s="474"/>
      <c r="T133" s="89"/>
      <c r="U133" s="89"/>
      <c r="V133" s="89"/>
      <c r="W133" s="30"/>
      <c r="X133" s="27"/>
      <c r="Y133" s="58"/>
      <c r="Z133" s="89"/>
      <c r="AA133" s="30"/>
      <c r="AB133" s="27"/>
      <c r="AC133" s="89"/>
      <c r="AD133" s="89"/>
      <c r="AE133" s="131"/>
      <c r="AF133" s="128"/>
      <c r="AG133" s="121"/>
      <c r="AH133" s="44"/>
      <c r="AI133" s="164"/>
      <c r="AJ133" s="8"/>
      <c r="AK133" s="28"/>
    </row>
    <row r="134" spans="2:37" ht="12.75">
      <c r="B134" s="28"/>
      <c r="C134" s="30"/>
      <c r="D134" s="417"/>
      <c r="E134" s="89"/>
      <c r="F134" s="89"/>
      <c r="G134" s="30"/>
      <c r="H134" s="27"/>
      <c r="I134" s="5"/>
      <c r="J134" s="278"/>
      <c r="K134" s="30"/>
      <c r="L134" s="27"/>
      <c r="M134" s="5"/>
      <c r="N134" s="278"/>
      <c r="O134" s="30"/>
      <c r="P134" s="27"/>
      <c r="Q134" s="5"/>
      <c r="R134" s="241"/>
      <c r="S134" s="474"/>
      <c r="T134" s="89"/>
      <c r="U134" s="89"/>
      <c r="V134" s="89"/>
      <c r="W134" s="30"/>
      <c r="X134" s="27"/>
      <c r="Y134" s="58"/>
      <c r="Z134" s="89"/>
      <c r="AA134" s="30"/>
      <c r="AB134" s="27"/>
      <c r="AC134" s="89"/>
      <c r="AD134" s="89"/>
      <c r="AE134" s="131"/>
      <c r="AF134" s="128"/>
      <c r="AG134" s="121"/>
      <c r="AH134" s="44"/>
      <c r="AI134" s="164"/>
      <c r="AJ134" s="8"/>
      <c r="AK134" s="28"/>
    </row>
    <row r="135" spans="2:37" ht="12.75">
      <c r="B135" s="28"/>
      <c r="C135" s="30"/>
      <c r="D135" s="417"/>
      <c r="E135" s="89"/>
      <c r="F135" s="89"/>
      <c r="G135" s="30"/>
      <c r="H135" s="27"/>
      <c r="I135" s="5"/>
      <c r="J135" s="278"/>
      <c r="K135" s="30"/>
      <c r="L135" s="27"/>
      <c r="M135" s="5"/>
      <c r="N135" s="278"/>
      <c r="O135" s="30"/>
      <c r="P135" s="27"/>
      <c r="Q135" s="5"/>
      <c r="R135" s="241"/>
      <c r="S135" s="474"/>
      <c r="T135" s="89"/>
      <c r="U135" s="89"/>
      <c r="V135" s="89"/>
      <c r="W135" s="30"/>
      <c r="X135" s="27"/>
      <c r="Y135" s="58"/>
      <c r="Z135" s="89"/>
      <c r="AA135" s="30"/>
      <c r="AB135" s="27"/>
      <c r="AC135" s="89"/>
      <c r="AD135" s="89"/>
      <c r="AE135" s="131"/>
      <c r="AF135" s="128"/>
      <c r="AG135" s="121"/>
      <c r="AH135" s="44"/>
      <c r="AI135" s="164"/>
      <c r="AJ135" s="8"/>
      <c r="AK135" s="28"/>
    </row>
    <row r="136" spans="2:37" ht="12.75">
      <c r="B136" s="28"/>
      <c r="C136" s="30"/>
      <c r="D136" s="417"/>
      <c r="E136" s="89"/>
      <c r="F136" s="89"/>
      <c r="G136" s="30"/>
      <c r="H136" s="27"/>
      <c r="I136" s="5"/>
      <c r="J136" s="278"/>
      <c r="K136" s="30"/>
      <c r="L136" s="27"/>
      <c r="M136" s="5"/>
      <c r="N136" s="278"/>
      <c r="O136" s="30"/>
      <c r="P136" s="27"/>
      <c r="Q136" s="5"/>
      <c r="R136" s="241"/>
      <c r="S136" s="474"/>
      <c r="T136" s="89"/>
      <c r="U136" s="89"/>
      <c r="V136" s="89"/>
      <c r="W136" s="30"/>
      <c r="X136" s="27"/>
      <c r="Y136" s="58"/>
      <c r="Z136" s="89"/>
      <c r="AA136" s="30"/>
      <c r="AB136" s="27"/>
      <c r="AC136" s="89"/>
      <c r="AD136" s="89"/>
      <c r="AE136" s="131"/>
      <c r="AF136" s="128"/>
      <c r="AG136" s="121"/>
      <c r="AH136" s="44"/>
      <c r="AI136" s="164"/>
      <c r="AJ136" s="8"/>
      <c r="AK136" s="28"/>
    </row>
    <row r="137" spans="2:37" ht="13.5" thickBot="1">
      <c r="B137" s="67" t="s">
        <v>99</v>
      </c>
      <c r="C137" s="105"/>
      <c r="D137" s="460"/>
      <c r="E137" s="119"/>
      <c r="F137" s="119"/>
      <c r="G137" s="105"/>
      <c r="H137" s="62"/>
      <c r="I137" s="64"/>
      <c r="J137" s="119"/>
      <c r="K137" s="105"/>
      <c r="L137" s="62"/>
      <c r="M137" s="64"/>
      <c r="N137" s="119"/>
      <c r="O137" s="105"/>
      <c r="P137" s="62"/>
      <c r="Q137" s="64"/>
      <c r="R137" s="478"/>
      <c r="S137" s="479"/>
      <c r="T137" s="119"/>
      <c r="U137" s="119"/>
      <c r="V137" s="119"/>
      <c r="W137" s="105"/>
      <c r="X137" s="62">
        <v>2.3</v>
      </c>
      <c r="Y137" s="64"/>
      <c r="Z137" s="119"/>
      <c r="AA137" s="105"/>
      <c r="AB137" s="62">
        <v>2.56</v>
      </c>
      <c r="AC137" s="119"/>
      <c r="AD137" s="119"/>
      <c r="AE137" s="132"/>
      <c r="AF137" s="133"/>
      <c r="AG137" s="134"/>
      <c r="AH137" s="63"/>
      <c r="AI137" s="167"/>
      <c r="AJ137" s="8"/>
      <c r="AK137" s="28" t="str">
        <f>B137</f>
        <v>Beurre de cacahuette</v>
      </c>
    </row>
    <row r="138" spans="1:37" s="47" customFormat="1" ht="12.75" customHeight="1">
      <c r="A138" s="491" t="s">
        <v>386</v>
      </c>
      <c r="B138" s="441" t="s">
        <v>421</v>
      </c>
      <c r="C138" s="118">
        <v>700</v>
      </c>
      <c r="D138" s="27">
        <v>3.59</v>
      </c>
      <c r="E138" s="43">
        <f>D138/C138*1000</f>
        <v>5.128571428571428</v>
      </c>
      <c r="F138" s="58"/>
      <c r="G138" s="31">
        <v>1</v>
      </c>
      <c r="H138" s="144">
        <v>4.94</v>
      </c>
      <c r="I138" s="102">
        <f>H138/G138</f>
        <v>4.94</v>
      </c>
      <c r="J138" s="257"/>
      <c r="K138" s="473">
        <v>0.75</v>
      </c>
      <c r="L138" s="144">
        <v>3.67</v>
      </c>
      <c r="M138" s="102">
        <f>L138/K138</f>
        <v>4.8933333333333335</v>
      </c>
      <c r="N138" s="257"/>
      <c r="O138" s="28"/>
      <c r="P138" s="144"/>
      <c r="Q138" s="257"/>
      <c r="R138" s="267"/>
      <c r="S138" s="475"/>
      <c r="T138" s="257"/>
      <c r="U138" s="257"/>
      <c r="V138" s="257"/>
      <c r="W138" s="30"/>
      <c r="X138" s="417"/>
      <c r="Y138" s="58"/>
      <c r="Z138" s="89"/>
      <c r="AA138" s="30"/>
      <c r="AB138" s="27"/>
      <c r="AC138" s="58"/>
      <c r="AD138" s="58"/>
      <c r="AE138" s="131"/>
      <c r="AF138" s="128"/>
      <c r="AG138" s="121"/>
      <c r="AH138" s="44"/>
      <c r="AI138" s="164"/>
      <c r="AJ138" s="8"/>
      <c r="AK138" s="28"/>
    </row>
    <row r="139" spans="1:37" s="47" customFormat="1" ht="12.75">
      <c r="A139" s="491"/>
      <c r="B139" s="441"/>
      <c r="C139" s="118"/>
      <c r="D139" s="27"/>
      <c r="E139" s="43"/>
      <c r="F139" s="58"/>
      <c r="G139" s="31"/>
      <c r="H139" s="144"/>
      <c r="I139" s="102"/>
      <c r="J139" s="257"/>
      <c r="K139" s="28"/>
      <c r="L139" s="144"/>
      <c r="M139" s="257"/>
      <c r="N139" s="257"/>
      <c r="O139" s="28"/>
      <c r="P139" s="144"/>
      <c r="Q139" s="257"/>
      <c r="R139" s="267"/>
      <c r="S139" s="475"/>
      <c r="T139" s="257"/>
      <c r="U139" s="257"/>
      <c r="V139" s="257"/>
      <c r="W139" s="30"/>
      <c r="X139" s="417"/>
      <c r="Y139" s="58"/>
      <c r="Z139" s="89"/>
      <c r="AA139" s="30"/>
      <c r="AB139" s="27"/>
      <c r="AC139" s="58"/>
      <c r="AD139" s="58"/>
      <c r="AE139" s="131"/>
      <c r="AF139" s="128"/>
      <c r="AG139" s="121"/>
      <c r="AH139" s="44"/>
      <c r="AI139" s="164"/>
      <c r="AJ139" s="8"/>
      <c r="AK139" s="28"/>
    </row>
    <row r="140" spans="1:37" s="47" customFormat="1" ht="12.75">
      <c r="A140" s="491"/>
      <c r="B140" s="441" t="s">
        <v>459</v>
      </c>
      <c r="C140" s="118"/>
      <c r="D140" s="27"/>
      <c r="E140" s="43"/>
      <c r="F140" s="58"/>
      <c r="G140" s="31">
        <v>0.7</v>
      </c>
      <c r="H140" s="144">
        <v>12.14</v>
      </c>
      <c r="I140" s="102">
        <f>H140/G140</f>
        <v>17.342857142857145</v>
      </c>
      <c r="J140" s="257"/>
      <c r="K140" s="31">
        <v>0.7</v>
      </c>
      <c r="L140" s="144">
        <v>12.15</v>
      </c>
      <c r="M140" s="102">
        <f>L140/K140</f>
        <v>17.357142857142858</v>
      </c>
      <c r="N140" s="257"/>
      <c r="O140" s="28"/>
      <c r="P140" s="144"/>
      <c r="Q140" s="257"/>
      <c r="R140" s="267"/>
      <c r="S140" s="475"/>
      <c r="T140" s="257"/>
      <c r="U140" s="257"/>
      <c r="V140" s="257"/>
      <c r="W140" s="30"/>
      <c r="X140" s="417"/>
      <c r="Y140" s="58"/>
      <c r="Z140" s="89"/>
      <c r="AA140" s="30"/>
      <c r="AB140" s="27"/>
      <c r="AC140" s="58"/>
      <c r="AD140" s="58"/>
      <c r="AE140" s="131"/>
      <c r="AF140" s="128"/>
      <c r="AG140" s="121"/>
      <c r="AH140" s="44"/>
      <c r="AI140" s="164"/>
      <c r="AJ140" s="8"/>
      <c r="AK140" s="28"/>
    </row>
    <row r="141" spans="1:37" ht="12.75">
      <c r="A141" s="491"/>
      <c r="B141" s="469" t="s">
        <v>435</v>
      </c>
      <c r="C141" s="30"/>
      <c r="D141" s="27"/>
      <c r="E141" s="58"/>
      <c r="F141" s="58"/>
      <c r="G141" s="31">
        <v>0.7</v>
      </c>
      <c r="H141" s="144">
        <v>2.93</v>
      </c>
      <c r="I141" s="102">
        <f>H141/G141</f>
        <v>4.185714285714286</v>
      </c>
      <c r="J141" s="257"/>
      <c r="K141" s="28"/>
      <c r="L141" s="144"/>
      <c r="M141" s="257"/>
      <c r="N141" s="257"/>
      <c r="O141" s="28"/>
      <c r="P141" s="144"/>
      <c r="Q141" s="257"/>
      <c r="R141" s="267"/>
      <c r="S141" s="475"/>
      <c r="T141" s="257"/>
      <c r="U141" s="257"/>
      <c r="V141" s="257"/>
      <c r="W141" s="30"/>
      <c r="X141" s="417"/>
      <c r="Y141" s="58"/>
      <c r="Z141" s="89"/>
      <c r="AA141" s="30"/>
      <c r="AB141" s="27"/>
      <c r="AC141" s="58"/>
      <c r="AD141" s="58"/>
      <c r="AE141" s="131"/>
      <c r="AF141" s="128"/>
      <c r="AG141" s="121"/>
      <c r="AH141" s="44"/>
      <c r="AI141" s="164"/>
      <c r="AJ141" s="8"/>
      <c r="AK141" s="28"/>
    </row>
    <row r="142" spans="1:39" ht="12.75">
      <c r="A142" s="491"/>
      <c r="B142" s="441" t="s">
        <v>438</v>
      </c>
      <c r="C142" s="118">
        <v>20</v>
      </c>
      <c r="D142" s="27">
        <v>1.79</v>
      </c>
      <c r="E142" s="102">
        <f>D142/C142*1000</f>
        <v>89.5</v>
      </c>
      <c r="F142" s="58"/>
      <c r="G142" s="118">
        <v>200</v>
      </c>
      <c r="H142" s="144">
        <v>2.59</v>
      </c>
      <c r="I142" s="102">
        <f>H142/G142*1000</f>
        <v>12.95</v>
      </c>
      <c r="J142" s="257"/>
      <c r="K142" s="28"/>
      <c r="L142" s="144"/>
      <c r="M142" s="257"/>
      <c r="N142" s="257"/>
      <c r="O142" s="28"/>
      <c r="P142" s="144"/>
      <c r="Q142" s="257"/>
      <c r="R142" s="267"/>
      <c r="S142" s="475"/>
      <c r="T142" s="257"/>
      <c r="U142" s="257"/>
      <c r="V142" s="257"/>
      <c r="W142" s="30"/>
      <c r="X142" s="417"/>
      <c r="Y142" s="58"/>
      <c r="Z142" s="89"/>
      <c r="AA142" s="30"/>
      <c r="AB142" s="27"/>
      <c r="AC142" s="58"/>
      <c r="AD142" s="58"/>
      <c r="AE142" s="131"/>
      <c r="AF142" s="128"/>
      <c r="AG142" s="121"/>
      <c r="AH142" s="44"/>
      <c r="AI142" s="164"/>
      <c r="AJ142" s="8"/>
      <c r="AK142" s="28"/>
      <c r="AM142" s="47"/>
    </row>
    <row r="143" spans="1:37" s="47" customFormat="1" ht="12.75">
      <c r="A143" s="491"/>
      <c r="B143" s="441"/>
      <c r="C143" s="118"/>
      <c r="D143" s="27"/>
      <c r="E143" s="43"/>
      <c r="F143" s="58"/>
      <c r="G143" s="31"/>
      <c r="H143" s="144"/>
      <c r="I143" s="102"/>
      <c r="J143" s="257"/>
      <c r="K143" s="28"/>
      <c r="L143" s="144"/>
      <c r="M143" s="257"/>
      <c r="N143" s="257"/>
      <c r="O143" s="28"/>
      <c r="P143" s="144"/>
      <c r="Q143" s="257"/>
      <c r="R143" s="267"/>
      <c r="S143" s="475"/>
      <c r="T143" s="257"/>
      <c r="U143" s="257"/>
      <c r="V143" s="257"/>
      <c r="W143" s="30"/>
      <c r="X143" s="417"/>
      <c r="Y143" s="58"/>
      <c r="Z143" s="89"/>
      <c r="AA143" s="30"/>
      <c r="AB143" s="27"/>
      <c r="AC143" s="58"/>
      <c r="AD143" s="58"/>
      <c r="AE143" s="131"/>
      <c r="AF143" s="128"/>
      <c r="AG143" s="121"/>
      <c r="AH143" s="44"/>
      <c r="AI143" s="164"/>
      <c r="AJ143" s="8"/>
      <c r="AK143" s="28"/>
    </row>
    <row r="144" spans="1:39" ht="12.75">
      <c r="A144" s="491"/>
      <c r="B144" s="441" t="s">
        <v>19</v>
      </c>
      <c r="C144" s="30"/>
      <c r="D144" s="27"/>
      <c r="E144" s="58"/>
      <c r="F144" s="58"/>
      <c r="G144" s="31">
        <v>0.7</v>
      </c>
      <c r="H144" s="144">
        <v>18.34</v>
      </c>
      <c r="I144" s="102">
        <f>H144/G144</f>
        <v>26.200000000000003</v>
      </c>
      <c r="J144" s="257"/>
      <c r="K144" s="31">
        <v>0.7</v>
      </c>
      <c r="L144" s="144">
        <v>18.36</v>
      </c>
      <c r="M144" s="102">
        <f>L144/K144</f>
        <v>26.228571428571428</v>
      </c>
      <c r="N144" s="257"/>
      <c r="O144" s="28"/>
      <c r="P144" s="144"/>
      <c r="Q144" s="257"/>
      <c r="R144" s="267"/>
      <c r="S144" s="475"/>
      <c r="T144" s="257"/>
      <c r="U144" s="257"/>
      <c r="V144" s="257"/>
      <c r="W144" s="30"/>
      <c r="X144" s="417"/>
      <c r="Y144" s="58"/>
      <c r="Z144" s="89"/>
      <c r="AA144" s="31"/>
      <c r="AB144" s="27"/>
      <c r="AC144" s="102"/>
      <c r="AD144" s="58"/>
      <c r="AE144" s="131"/>
      <c r="AF144" s="128"/>
      <c r="AG144" s="121"/>
      <c r="AH144" s="44"/>
      <c r="AI144" s="164"/>
      <c r="AJ144" s="8"/>
      <c r="AK144" s="28"/>
      <c r="AM144" s="47"/>
    </row>
    <row r="145" spans="1:39" ht="12.75">
      <c r="A145" s="491"/>
      <c r="B145" s="441" t="s">
        <v>19</v>
      </c>
      <c r="C145" s="30"/>
      <c r="D145" s="27"/>
      <c r="E145" s="58"/>
      <c r="F145" s="58"/>
      <c r="G145" s="31">
        <v>1</v>
      </c>
      <c r="H145" s="144">
        <v>25.41</v>
      </c>
      <c r="I145" s="102">
        <f>H145/G145</f>
        <v>25.41</v>
      </c>
      <c r="J145" s="257"/>
      <c r="K145" s="31">
        <v>1</v>
      </c>
      <c r="L145" s="144">
        <v>26.17</v>
      </c>
      <c r="M145" s="102">
        <f>L145/K145</f>
        <v>26.17</v>
      </c>
      <c r="N145" s="257"/>
      <c r="O145" s="28"/>
      <c r="P145" s="144"/>
      <c r="Q145" s="257"/>
      <c r="R145" s="267"/>
      <c r="S145" s="475"/>
      <c r="T145" s="257"/>
      <c r="U145" s="257"/>
      <c r="V145" s="257"/>
      <c r="W145" s="30"/>
      <c r="X145" s="417"/>
      <c r="Y145" s="58"/>
      <c r="Z145" s="89"/>
      <c r="AA145" s="31"/>
      <c r="AB145" s="27"/>
      <c r="AC145" s="102"/>
      <c r="AD145" s="58"/>
      <c r="AE145" s="131"/>
      <c r="AF145" s="128"/>
      <c r="AG145" s="121"/>
      <c r="AH145" s="44"/>
      <c r="AI145" s="164"/>
      <c r="AJ145" s="8"/>
      <c r="AK145" s="28"/>
      <c r="AM145" s="47"/>
    </row>
    <row r="146" spans="1:39" ht="12.75">
      <c r="A146" s="491"/>
      <c r="B146" s="441" t="s">
        <v>19</v>
      </c>
      <c r="C146" s="30"/>
      <c r="D146" s="27"/>
      <c r="E146" s="58"/>
      <c r="F146" s="58"/>
      <c r="G146" s="31">
        <v>1.5</v>
      </c>
      <c r="H146" s="144"/>
      <c r="I146" s="102"/>
      <c r="J146" s="257"/>
      <c r="K146" s="31">
        <v>1.5</v>
      </c>
      <c r="L146" s="144">
        <v>40.2</v>
      </c>
      <c r="M146" s="102">
        <f>L146/K146</f>
        <v>26.8</v>
      </c>
      <c r="N146" s="257"/>
      <c r="O146" s="28"/>
      <c r="P146" s="144"/>
      <c r="Q146" s="257"/>
      <c r="R146" s="267"/>
      <c r="S146" s="475"/>
      <c r="T146" s="257"/>
      <c r="U146" s="257"/>
      <c r="V146" s="257"/>
      <c r="W146" s="30"/>
      <c r="X146" s="417"/>
      <c r="Y146" s="58"/>
      <c r="Z146" s="89"/>
      <c r="AA146" s="31"/>
      <c r="AB146" s="27"/>
      <c r="AC146" s="102"/>
      <c r="AD146" s="58"/>
      <c r="AE146" s="131"/>
      <c r="AF146" s="128"/>
      <c r="AG146" s="121"/>
      <c r="AH146" s="44"/>
      <c r="AI146" s="164"/>
      <c r="AJ146" s="8"/>
      <c r="AK146" s="28"/>
      <c r="AM146" s="47"/>
    </row>
    <row r="147" spans="1:39" ht="12.75">
      <c r="A147" s="491"/>
      <c r="B147" s="441" t="s">
        <v>451</v>
      </c>
      <c r="C147" s="30"/>
      <c r="D147" s="27"/>
      <c r="E147" s="58"/>
      <c r="F147" s="58"/>
      <c r="G147" s="31"/>
      <c r="H147" s="144"/>
      <c r="I147" s="102"/>
      <c r="J147" s="257"/>
      <c r="K147" s="31">
        <v>0.7</v>
      </c>
      <c r="L147" s="144">
        <v>26.35</v>
      </c>
      <c r="M147" s="102">
        <f>L147/K147</f>
        <v>37.642857142857146</v>
      </c>
      <c r="N147" s="257"/>
      <c r="O147" s="28"/>
      <c r="P147" s="144"/>
      <c r="Q147" s="257"/>
      <c r="R147" s="267"/>
      <c r="S147" s="475"/>
      <c r="T147" s="257"/>
      <c r="U147" s="257"/>
      <c r="V147" s="257"/>
      <c r="W147" s="30"/>
      <c r="X147" s="417"/>
      <c r="Y147" s="58"/>
      <c r="Z147" s="89"/>
      <c r="AA147" s="31"/>
      <c r="AB147" s="27"/>
      <c r="AC147" s="102"/>
      <c r="AD147" s="58"/>
      <c r="AE147" s="131"/>
      <c r="AF147" s="128"/>
      <c r="AG147" s="121"/>
      <c r="AH147" s="44"/>
      <c r="AI147" s="164"/>
      <c r="AJ147" s="8"/>
      <c r="AK147" s="28"/>
      <c r="AM147" s="47"/>
    </row>
    <row r="148" spans="1:39" ht="12.75">
      <c r="A148" s="491"/>
      <c r="B148" s="441" t="s">
        <v>452</v>
      </c>
      <c r="C148" s="30"/>
      <c r="D148" s="27"/>
      <c r="E148" s="58"/>
      <c r="F148" s="58"/>
      <c r="G148" s="31">
        <v>0.7</v>
      </c>
      <c r="H148" s="144">
        <v>28.89</v>
      </c>
      <c r="I148" s="102">
        <f>H148/G148</f>
        <v>41.27142857142857</v>
      </c>
      <c r="J148" s="257"/>
      <c r="K148" s="31">
        <v>0.7</v>
      </c>
      <c r="L148" s="144">
        <v>30.13</v>
      </c>
      <c r="M148" s="102">
        <f>L148/K148</f>
        <v>43.042857142857144</v>
      </c>
      <c r="N148" s="257"/>
      <c r="O148" s="28"/>
      <c r="P148" s="144"/>
      <c r="Q148" s="257"/>
      <c r="R148" s="267"/>
      <c r="S148" s="475"/>
      <c r="T148" s="257"/>
      <c r="U148" s="257"/>
      <c r="V148" s="257"/>
      <c r="W148" s="30"/>
      <c r="X148" s="417"/>
      <c r="Y148" s="58"/>
      <c r="Z148" s="89"/>
      <c r="AA148" s="31"/>
      <c r="AB148" s="27"/>
      <c r="AC148" s="102"/>
      <c r="AD148" s="58"/>
      <c r="AE148" s="131"/>
      <c r="AF148" s="128"/>
      <c r="AG148" s="121"/>
      <c r="AH148" s="44"/>
      <c r="AI148" s="164"/>
      <c r="AJ148" s="8"/>
      <c r="AK148" s="28"/>
      <c r="AM148" s="47"/>
    </row>
    <row r="149" spans="1:37" s="47" customFormat="1" ht="12.75">
      <c r="A149" s="491"/>
      <c r="B149" s="441"/>
      <c r="C149" s="118"/>
      <c r="D149" s="27"/>
      <c r="E149" s="43"/>
      <c r="F149" s="58"/>
      <c r="G149" s="31"/>
      <c r="H149" s="144"/>
      <c r="I149" s="102"/>
      <c r="J149" s="257"/>
      <c r="K149" s="28"/>
      <c r="L149" s="144"/>
      <c r="M149" s="257"/>
      <c r="N149" s="257"/>
      <c r="O149" s="28"/>
      <c r="P149" s="144"/>
      <c r="Q149" s="257"/>
      <c r="R149" s="267"/>
      <c r="S149" s="475"/>
      <c r="T149" s="257"/>
      <c r="U149" s="257"/>
      <c r="V149" s="257"/>
      <c r="W149" s="30"/>
      <c r="X149" s="417"/>
      <c r="Y149" s="58"/>
      <c r="Z149" s="89"/>
      <c r="AA149" s="30"/>
      <c r="AB149" s="27"/>
      <c r="AC149" s="58"/>
      <c r="AD149" s="58"/>
      <c r="AE149" s="131"/>
      <c r="AF149" s="128"/>
      <c r="AG149" s="121"/>
      <c r="AH149" s="44"/>
      <c r="AI149" s="164"/>
      <c r="AJ149" s="8"/>
      <c r="AK149" s="28"/>
    </row>
    <row r="150" spans="1:37" s="47" customFormat="1" ht="12.75">
      <c r="A150" s="491"/>
      <c r="B150" s="441" t="s">
        <v>453</v>
      </c>
      <c r="C150" s="118"/>
      <c r="D150" s="27"/>
      <c r="E150" s="43"/>
      <c r="F150" s="58"/>
      <c r="G150" s="31"/>
      <c r="H150" s="144"/>
      <c r="I150" s="102"/>
      <c r="J150" s="257"/>
      <c r="K150" s="31">
        <v>0.7</v>
      </c>
      <c r="L150" s="144">
        <v>25.4</v>
      </c>
      <c r="M150" s="102">
        <f>L150/K150</f>
        <v>36.285714285714285</v>
      </c>
      <c r="N150" s="364" t="s">
        <v>454</v>
      </c>
      <c r="O150" s="28"/>
      <c r="P150" s="144"/>
      <c r="Q150" s="257"/>
      <c r="R150" s="267"/>
      <c r="S150" s="475"/>
      <c r="T150" s="257"/>
      <c r="U150" s="257"/>
      <c r="V150" s="257"/>
      <c r="W150" s="30"/>
      <c r="X150" s="417"/>
      <c r="Y150" s="58"/>
      <c r="Z150" s="89"/>
      <c r="AA150" s="30"/>
      <c r="AB150" s="27"/>
      <c r="AC150" s="58"/>
      <c r="AD150" s="58"/>
      <c r="AE150" s="131"/>
      <c r="AF150" s="128"/>
      <c r="AG150" s="121"/>
      <c r="AH150" s="44"/>
      <c r="AI150" s="164"/>
      <c r="AJ150" s="8"/>
      <c r="AK150" s="28"/>
    </row>
    <row r="151" spans="1:37" s="47" customFormat="1" ht="12.75">
      <c r="A151" s="491"/>
      <c r="B151" s="441" t="s">
        <v>455</v>
      </c>
      <c r="C151" s="118"/>
      <c r="D151" s="27"/>
      <c r="E151" s="43"/>
      <c r="F151" s="58"/>
      <c r="G151" s="31"/>
      <c r="H151" s="144"/>
      <c r="I151" s="102"/>
      <c r="J151" s="257"/>
      <c r="K151" s="31">
        <v>0.7</v>
      </c>
      <c r="L151" s="144">
        <v>28.5</v>
      </c>
      <c r="M151" s="102">
        <f>L151/K151</f>
        <v>40.714285714285715</v>
      </c>
      <c r="N151" s="257"/>
      <c r="O151" s="28"/>
      <c r="P151" s="144"/>
      <c r="Q151" s="257"/>
      <c r="R151" s="267"/>
      <c r="S151" s="475"/>
      <c r="T151" s="257"/>
      <c r="U151" s="257"/>
      <c r="V151" s="257"/>
      <c r="W151" s="30"/>
      <c r="X151" s="417"/>
      <c r="Y151" s="58"/>
      <c r="Z151" s="89"/>
      <c r="AA151" s="30"/>
      <c r="AB151" s="27"/>
      <c r="AC151" s="58"/>
      <c r="AD151" s="58"/>
      <c r="AE151" s="131"/>
      <c r="AF151" s="128"/>
      <c r="AG151" s="121"/>
      <c r="AH151" s="44"/>
      <c r="AI151" s="164"/>
      <c r="AJ151" s="8"/>
      <c r="AK151" s="28"/>
    </row>
    <row r="152" spans="1:37" s="47" customFormat="1" ht="12.75">
      <c r="A152" s="491"/>
      <c r="B152" s="441" t="s">
        <v>457</v>
      </c>
      <c r="C152" s="118"/>
      <c r="D152" s="27"/>
      <c r="E152" s="43"/>
      <c r="F152" s="58"/>
      <c r="G152" s="31"/>
      <c r="H152" s="144"/>
      <c r="I152" s="102"/>
      <c r="J152" s="257"/>
      <c r="K152" s="31">
        <v>0.7</v>
      </c>
      <c r="L152" s="144">
        <v>37.1</v>
      </c>
      <c r="M152" s="102">
        <f>L152/K152</f>
        <v>53.00000000000001</v>
      </c>
      <c r="N152" s="257"/>
      <c r="O152" s="28"/>
      <c r="P152" s="144"/>
      <c r="Q152" s="257"/>
      <c r="R152" s="267"/>
      <c r="S152" s="475"/>
      <c r="T152" s="257"/>
      <c r="U152" s="257"/>
      <c r="V152" s="257"/>
      <c r="W152" s="30"/>
      <c r="X152" s="417"/>
      <c r="Y152" s="58"/>
      <c r="Z152" s="89"/>
      <c r="AA152" s="30"/>
      <c r="AB152" s="27"/>
      <c r="AC152" s="58"/>
      <c r="AD152" s="58"/>
      <c r="AE152" s="131"/>
      <c r="AF152" s="128"/>
      <c r="AG152" s="121"/>
      <c r="AH152" s="44"/>
      <c r="AI152" s="164"/>
      <c r="AJ152" s="8"/>
      <c r="AK152" s="28"/>
    </row>
    <row r="153" spans="1:37" s="47" customFormat="1" ht="12.75">
      <c r="A153" s="491"/>
      <c r="B153" s="441" t="s">
        <v>233</v>
      </c>
      <c r="C153" s="118"/>
      <c r="D153" s="27"/>
      <c r="E153" s="43"/>
      <c r="F153" s="58"/>
      <c r="G153" s="31"/>
      <c r="H153" s="144"/>
      <c r="I153" s="102"/>
      <c r="J153" s="257"/>
      <c r="K153" s="31">
        <v>0.7</v>
      </c>
      <c r="L153" s="144">
        <v>35.45</v>
      </c>
      <c r="M153" s="102">
        <f>L153/K153</f>
        <v>50.64285714285715</v>
      </c>
      <c r="N153" s="257"/>
      <c r="O153" s="28"/>
      <c r="P153" s="144"/>
      <c r="Q153" s="257"/>
      <c r="R153" s="267"/>
      <c r="S153" s="475"/>
      <c r="T153" s="257"/>
      <c r="U153" s="257"/>
      <c r="V153" s="257"/>
      <c r="W153" s="30"/>
      <c r="X153" s="417"/>
      <c r="Y153" s="58"/>
      <c r="Z153" s="89"/>
      <c r="AA153" s="30"/>
      <c r="AB153" s="27"/>
      <c r="AC153" s="58"/>
      <c r="AD153" s="58"/>
      <c r="AE153" s="131"/>
      <c r="AF153" s="128"/>
      <c r="AG153" s="121"/>
      <c r="AH153" s="44"/>
      <c r="AI153" s="164"/>
      <c r="AJ153" s="8"/>
      <c r="AK153" s="28"/>
    </row>
    <row r="154" spans="1:37" s="47" customFormat="1" ht="12.75">
      <c r="A154" s="491"/>
      <c r="B154" s="441" t="s">
        <v>456</v>
      </c>
      <c r="C154" s="118"/>
      <c r="D154" s="27"/>
      <c r="E154" s="43"/>
      <c r="F154" s="58"/>
      <c r="G154" s="31"/>
      <c r="H154" s="144"/>
      <c r="I154" s="102"/>
      <c r="J154" s="257"/>
      <c r="K154" s="31">
        <v>0.7</v>
      </c>
      <c r="L154" s="144">
        <v>47</v>
      </c>
      <c r="M154" s="102">
        <f>L154/K154</f>
        <v>67.14285714285715</v>
      </c>
      <c r="N154" s="257"/>
      <c r="O154" s="28"/>
      <c r="P154" s="144"/>
      <c r="Q154" s="257"/>
      <c r="R154" s="267"/>
      <c r="S154" s="475"/>
      <c r="T154" s="257"/>
      <c r="U154" s="257"/>
      <c r="V154" s="257"/>
      <c r="W154" s="30"/>
      <c r="X154" s="417"/>
      <c r="Y154" s="58"/>
      <c r="Z154" s="89"/>
      <c r="AA154" s="30"/>
      <c r="AB154" s="27"/>
      <c r="AC154" s="58"/>
      <c r="AD154" s="58"/>
      <c r="AE154" s="131"/>
      <c r="AF154" s="128"/>
      <c r="AG154" s="121"/>
      <c r="AH154" s="44"/>
      <c r="AI154" s="164"/>
      <c r="AJ154" s="8"/>
      <c r="AK154" s="28"/>
    </row>
    <row r="155" spans="1:37" s="47" customFormat="1" ht="12.75">
      <c r="A155" s="491"/>
      <c r="B155" s="441"/>
      <c r="C155" s="118"/>
      <c r="D155" s="27"/>
      <c r="E155" s="43"/>
      <c r="F155" s="58"/>
      <c r="G155" s="31"/>
      <c r="H155" s="144"/>
      <c r="I155" s="102"/>
      <c r="J155" s="257"/>
      <c r="K155" s="28"/>
      <c r="L155" s="144"/>
      <c r="M155" s="257"/>
      <c r="N155" s="257"/>
      <c r="O155" s="28"/>
      <c r="P155" s="144"/>
      <c r="Q155" s="257"/>
      <c r="R155" s="267"/>
      <c r="S155" s="475"/>
      <c r="T155" s="257"/>
      <c r="U155" s="257"/>
      <c r="V155" s="257"/>
      <c r="W155" s="30"/>
      <c r="X155" s="417"/>
      <c r="Y155" s="58"/>
      <c r="Z155" s="89"/>
      <c r="AA155" s="30"/>
      <c r="AB155" s="27"/>
      <c r="AC155" s="58"/>
      <c r="AD155" s="58"/>
      <c r="AE155" s="131"/>
      <c r="AF155" s="128"/>
      <c r="AG155" s="121"/>
      <c r="AH155" s="44"/>
      <c r="AI155" s="164"/>
      <c r="AJ155" s="8"/>
      <c r="AK155" s="28"/>
    </row>
    <row r="156" spans="1:39" ht="12.75">
      <c r="A156" s="491"/>
      <c r="B156" s="441" t="s">
        <v>430</v>
      </c>
      <c r="C156" s="118"/>
      <c r="D156" s="466"/>
      <c r="E156" s="58"/>
      <c r="F156" s="58"/>
      <c r="G156" s="28"/>
      <c r="H156" s="144"/>
      <c r="I156" s="47"/>
      <c r="J156" s="257"/>
      <c r="K156" s="28"/>
      <c r="L156" s="144"/>
      <c r="M156" s="257"/>
      <c r="N156" s="257"/>
      <c r="O156" s="28"/>
      <c r="P156" s="144"/>
      <c r="Q156" s="257"/>
      <c r="R156" s="267"/>
      <c r="S156" s="475"/>
      <c r="T156" s="257"/>
      <c r="U156" s="257"/>
      <c r="V156" s="257"/>
      <c r="W156" s="30"/>
      <c r="X156" s="417"/>
      <c r="Y156" s="58"/>
      <c r="Z156" s="89"/>
      <c r="AA156" s="31">
        <f>4*0.33</f>
        <v>1.32</v>
      </c>
      <c r="AB156" s="27">
        <v>6.25</v>
      </c>
      <c r="AC156" s="102">
        <f>AB156/AA156</f>
        <v>4.734848484848484</v>
      </c>
      <c r="AD156" s="58"/>
      <c r="AE156" s="131"/>
      <c r="AF156" s="128"/>
      <c r="AG156" s="121"/>
      <c r="AH156" s="44"/>
      <c r="AI156" s="164"/>
      <c r="AJ156" s="8"/>
      <c r="AK156" s="28"/>
      <c r="AM156" s="47"/>
    </row>
    <row r="157" spans="1:37" s="47" customFormat="1" ht="12.75">
      <c r="A157" s="491"/>
      <c r="B157" s="441"/>
      <c r="C157" s="118"/>
      <c r="D157" s="27"/>
      <c r="E157" s="43"/>
      <c r="F157" s="58"/>
      <c r="G157" s="31"/>
      <c r="H157" s="144"/>
      <c r="I157" s="102"/>
      <c r="J157" s="257"/>
      <c r="K157" s="28"/>
      <c r="L157" s="144"/>
      <c r="M157" s="257"/>
      <c r="N157" s="257"/>
      <c r="O157" s="28"/>
      <c r="P157" s="144"/>
      <c r="Q157" s="257"/>
      <c r="R157" s="267"/>
      <c r="S157" s="475"/>
      <c r="T157" s="257"/>
      <c r="U157" s="257"/>
      <c r="V157" s="257"/>
      <c r="W157" s="30"/>
      <c r="X157" s="417"/>
      <c r="Y157" s="58"/>
      <c r="Z157" s="89"/>
      <c r="AA157" s="30"/>
      <c r="AB157" s="27"/>
      <c r="AC157" s="58"/>
      <c r="AD157" s="58"/>
      <c r="AE157" s="131"/>
      <c r="AF157" s="128"/>
      <c r="AG157" s="121"/>
      <c r="AH157" s="44"/>
      <c r="AI157" s="164"/>
      <c r="AJ157" s="8"/>
      <c r="AK157" s="28"/>
    </row>
    <row r="158" spans="1:37" s="47" customFormat="1" ht="12.75">
      <c r="A158" s="491"/>
      <c r="B158" s="441" t="s">
        <v>460</v>
      </c>
      <c r="C158" s="118"/>
      <c r="D158" s="27"/>
      <c r="E158" s="43"/>
      <c r="F158" s="58"/>
      <c r="G158" s="473">
        <v>0.75</v>
      </c>
      <c r="H158" s="144">
        <v>3.49</v>
      </c>
      <c r="I158" s="102">
        <f>H158/G158</f>
        <v>4.653333333333333</v>
      </c>
      <c r="J158" s="257"/>
      <c r="K158" s="28"/>
      <c r="L158" s="144"/>
      <c r="M158" s="257"/>
      <c r="N158" s="257"/>
      <c r="O158" s="28"/>
      <c r="P158" s="144"/>
      <c r="Q158" s="257"/>
      <c r="R158" s="267"/>
      <c r="S158" s="475"/>
      <c r="T158" s="257"/>
      <c r="U158" s="257"/>
      <c r="V158" s="257"/>
      <c r="W158" s="30"/>
      <c r="X158" s="417"/>
      <c r="Y158" s="58"/>
      <c r="Z158" s="89"/>
      <c r="AA158" s="473">
        <f>3*0.33</f>
        <v>0.99</v>
      </c>
      <c r="AB158" s="27">
        <v>3.9</v>
      </c>
      <c r="AC158" s="102" t="s">
        <v>461</v>
      </c>
      <c r="AD158" s="58"/>
      <c r="AE158" s="131"/>
      <c r="AF158" s="128"/>
      <c r="AG158" s="121"/>
      <c r="AH158" s="44"/>
      <c r="AI158" s="164"/>
      <c r="AJ158" s="8"/>
      <c r="AK158" s="28"/>
    </row>
    <row r="159" spans="1:37" s="47" customFormat="1" ht="12.75">
      <c r="A159" s="491"/>
      <c r="B159" s="441"/>
      <c r="C159" s="118"/>
      <c r="D159" s="27"/>
      <c r="E159" s="43"/>
      <c r="F159" s="58"/>
      <c r="G159" s="31"/>
      <c r="H159" s="144"/>
      <c r="I159" s="102"/>
      <c r="J159" s="257"/>
      <c r="K159" s="28"/>
      <c r="L159" s="144"/>
      <c r="M159" s="257"/>
      <c r="N159" s="257"/>
      <c r="O159" s="28"/>
      <c r="P159" s="144"/>
      <c r="Q159" s="257"/>
      <c r="R159" s="267"/>
      <c r="S159" s="475"/>
      <c r="T159" s="257"/>
      <c r="U159" s="257"/>
      <c r="V159" s="257"/>
      <c r="W159" s="30"/>
      <c r="X159" s="417"/>
      <c r="Y159" s="58"/>
      <c r="Z159" s="89"/>
      <c r="AA159" s="30"/>
      <c r="AB159" s="27"/>
      <c r="AC159" s="58"/>
      <c r="AD159" s="58"/>
      <c r="AE159" s="131"/>
      <c r="AF159" s="128"/>
      <c r="AG159" s="121"/>
      <c r="AH159" s="44"/>
      <c r="AI159" s="164"/>
      <c r="AJ159" s="8"/>
      <c r="AK159" s="28"/>
    </row>
    <row r="160" spans="1:37" s="47" customFormat="1" ht="12.75">
      <c r="A160" s="491"/>
      <c r="B160" s="441"/>
      <c r="C160" s="118"/>
      <c r="D160" s="27"/>
      <c r="E160" s="43"/>
      <c r="F160" s="58"/>
      <c r="G160" s="31"/>
      <c r="H160" s="144"/>
      <c r="I160" s="102"/>
      <c r="J160" s="257"/>
      <c r="K160" s="28"/>
      <c r="L160" s="144"/>
      <c r="M160" s="257"/>
      <c r="N160" s="257"/>
      <c r="O160" s="28"/>
      <c r="P160" s="144"/>
      <c r="Q160" s="257"/>
      <c r="R160" s="267"/>
      <c r="S160" s="475"/>
      <c r="T160" s="257"/>
      <c r="U160" s="257"/>
      <c r="V160" s="257"/>
      <c r="W160" s="30"/>
      <c r="X160" s="417"/>
      <c r="Y160" s="58"/>
      <c r="Z160" s="89"/>
      <c r="AA160" s="30"/>
      <c r="AB160" s="27"/>
      <c r="AC160" s="58"/>
      <c r="AD160" s="58"/>
      <c r="AE160" s="131"/>
      <c r="AF160" s="128"/>
      <c r="AG160" s="121"/>
      <c r="AH160" s="44"/>
      <c r="AI160" s="164"/>
      <c r="AJ160" s="8"/>
      <c r="AK160" s="28"/>
    </row>
    <row r="161" spans="1:37" s="47" customFormat="1" ht="12.75">
      <c r="A161" s="491"/>
      <c r="B161" s="441" t="s">
        <v>458</v>
      </c>
      <c r="C161" s="118"/>
      <c r="D161" s="27"/>
      <c r="E161" s="43"/>
      <c r="F161" s="58"/>
      <c r="G161" s="31"/>
      <c r="H161" s="144"/>
      <c r="I161" s="102"/>
      <c r="J161" s="257"/>
      <c r="K161" s="31">
        <v>0.7</v>
      </c>
      <c r="L161" s="144">
        <v>1.85</v>
      </c>
      <c r="M161" s="102">
        <f>L161/K161</f>
        <v>2.6428571428571432</v>
      </c>
      <c r="N161" s="257"/>
      <c r="O161" s="28"/>
      <c r="P161" s="144"/>
      <c r="Q161" s="257"/>
      <c r="R161" s="267"/>
      <c r="S161" s="475"/>
      <c r="T161" s="257"/>
      <c r="U161" s="257"/>
      <c r="V161" s="257"/>
      <c r="W161" s="30"/>
      <c r="X161" s="417"/>
      <c r="Y161" s="58"/>
      <c r="Z161" s="89"/>
      <c r="AA161" s="30"/>
      <c r="AB161" s="27"/>
      <c r="AC161" s="58"/>
      <c r="AD161" s="58"/>
      <c r="AE161" s="131"/>
      <c r="AF161" s="128"/>
      <c r="AG161" s="121"/>
      <c r="AH161" s="44"/>
      <c r="AI161" s="164"/>
      <c r="AJ161" s="8"/>
      <c r="AK161" s="28"/>
    </row>
    <row r="162" spans="1:37" s="47" customFormat="1" ht="12.75">
      <c r="A162" s="491"/>
      <c r="B162" s="441"/>
      <c r="C162" s="118"/>
      <c r="D162" s="27"/>
      <c r="E162" s="43"/>
      <c r="F162" s="58"/>
      <c r="G162" s="31"/>
      <c r="H162" s="144"/>
      <c r="I162" s="102"/>
      <c r="J162" s="257"/>
      <c r="K162" s="28"/>
      <c r="L162" s="144"/>
      <c r="M162" s="257"/>
      <c r="N162" s="257"/>
      <c r="O162" s="28"/>
      <c r="P162" s="144"/>
      <c r="Q162" s="257"/>
      <c r="R162" s="267"/>
      <c r="S162" s="475"/>
      <c r="T162" s="257"/>
      <c r="U162" s="257"/>
      <c r="V162" s="257"/>
      <c r="W162" s="30"/>
      <c r="X162" s="417"/>
      <c r="Y162" s="58"/>
      <c r="Z162" s="89"/>
      <c r="AA162" s="30"/>
      <c r="AB162" s="27"/>
      <c r="AC162" s="58"/>
      <c r="AD162" s="58"/>
      <c r="AE162" s="131"/>
      <c r="AF162" s="128"/>
      <c r="AG162" s="121"/>
      <c r="AH162" s="44"/>
      <c r="AI162" s="164"/>
      <c r="AJ162" s="8"/>
      <c r="AK162" s="28"/>
    </row>
    <row r="163" spans="1:38" ht="12.75">
      <c r="A163" s="491"/>
      <c r="B163" s="443" t="s">
        <v>401</v>
      </c>
      <c r="C163" s="118">
        <v>300</v>
      </c>
      <c r="D163" s="112">
        <v>0.25</v>
      </c>
      <c r="E163" s="43">
        <f>D163/C163*1000</f>
        <v>0.8333333333333334</v>
      </c>
      <c r="F163" s="243"/>
      <c r="G163" s="445">
        <v>33</v>
      </c>
      <c r="H163" s="185">
        <v>2.34</v>
      </c>
      <c r="I163" s="43">
        <f>H163/(6*G163)*100</f>
        <v>1.1818181818181819</v>
      </c>
      <c r="J163" s="47"/>
      <c r="K163" s="445">
        <v>33</v>
      </c>
      <c r="L163" s="112">
        <v>2.21</v>
      </c>
      <c r="M163" s="43">
        <f>L163/(6*K163)*100</f>
        <v>1.1161616161616161</v>
      </c>
      <c r="N163" s="47"/>
      <c r="O163" s="28"/>
      <c r="P163" s="185"/>
      <c r="Q163" s="257"/>
      <c r="R163" s="7"/>
      <c r="S163" s="447"/>
      <c r="T163" s="47"/>
      <c r="U163" s="47"/>
      <c r="V163" s="7"/>
      <c r="W163" s="106"/>
      <c r="X163" s="112"/>
      <c r="Y163" s="173"/>
      <c r="Z163" s="444"/>
      <c r="AA163" s="106"/>
      <c r="AB163" s="112"/>
      <c r="AC163" s="47"/>
      <c r="AD163" s="47"/>
      <c r="AE163" s="28"/>
      <c r="AF163" s="157"/>
      <c r="AG163" s="446"/>
      <c r="AH163" s="173"/>
      <c r="AI163" s="48"/>
      <c r="AJ163" s="7"/>
      <c r="AK163" s="28"/>
      <c r="AL163" s="447"/>
    </row>
    <row r="164" spans="1:38" ht="12.75">
      <c r="A164" s="491"/>
      <c r="B164" s="110" t="s">
        <v>294</v>
      </c>
      <c r="C164" s="31">
        <v>1</v>
      </c>
      <c r="D164" s="112">
        <v>1.39</v>
      </c>
      <c r="E164" s="43">
        <f>D164/C164</f>
        <v>1.39</v>
      </c>
      <c r="F164" s="243"/>
      <c r="G164" s="28"/>
      <c r="H164" s="185"/>
      <c r="I164" s="47"/>
      <c r="J164" s="47"/>
      <c r="K164" s="28"/>
      <c r="L164" s="185"/>
      <c r="M164" s="257"/>
      <c r="N164" s="47"/>
      <c r="O164" s="28"/>
      <c r="P164" s="185"/>
      <c r="Q164" s="257"/>
      <c r="R164" s="7"/>
      <c r="S164" s="447"/>
      <c r="T164" s="47"/>
      <c r="U164" s="47"/>
      <c r="V164" s="7"/>
      <c r="W164" s="106"/>
      <c r="X164" s="112"/>
      <c r="Y164" s="173"/>
      <c r="Z164" s="444"/>
      <c r="AA164" s="106"/>
      <c r="AB164" s="112"/>
      <c r="AC164" s="47"/>
      <c r="AD164" s="47"/>
      <c r="AE164" s="28"/>
      <c r="AF164" s="157"/>
      <c r="AG164" s="446"/>
      <c r="AH164" s="173"/>
      <c r="AI164" s="48"/>
      <c r="AJ164" s="7"/>
      <c r="AK164" s="28"/>
      <c r="AL164" s="447"/>
    </row>
    <row r="165" spans="1:39" ht="12.75">
      <c r="A165" s="491"/>
      <c r="B165" s="441" t="s">
        <v>422</v>
      </c>
      <c r="C165" s="31">
        <v>1.5</v>
      </c>
      <c r="D165" s="462">
        <v>0.41</v>
      </c>
      <c r="E165" s="43">
        <f>D165/C165</f>
        <v>0.2733333333333333</v>
      </c>
      <c r="F165" s="242"/>
      <c r="G165" s="28"/>
      <c r="H165" s="144"/>
      <c r="I165" s="47"/>
      <c r="J165" s="257"/>
      <c r="K165" s="28"/>
      <c r="L165" s="185"/>
      <c r="M165" s="257"/>
      <c r="N165" s="257"/>
      <c r="O165" s="28"/>
      <c r="P165" s="185"/>
      <c r="Q165" s="257"/>
      <c r="R165" s="267"/>
      <c r="S165" s="31">
        <f>9*0.5</f>
        <v>4.5</v>
      </c>
      <c r="T165" s="462">
        <v>1.39</v>
      </c>
      <c r="U165" s="43">
        <f>T165/S165</f>
        <v>0.3088888888888889</v>
      </c>
      <c r="V165" s="257"/>
      <c r="W165" s="30"/>
      <c r="X165" s="417"/>
      <c r="Y165" s="58"/>
      <c r="Z165" s="89"/>
      <c r="AA165" s="30"/>
      <c r="AB165" s="27"/>
      <c r="AC165" s="58"/>
      <c r="AD165" s="58"/>
      <c r="AE165" s="131"/>
      <c r="AF165" s="128"/>
      <c r="AG165" s="121"/>
      <c r="AH165" s="44"/>
      <c r="AI165" s="164"/>
      <c r="AJ165" s="8"/>
      <c r="AK165" s="28"/>
      <c r="AM165" s="47"/>
    </row>
    <row r="166" spans="1:37" s="47" customFormat="1" ht="12.75">
      <c r="A166" s="491"/>
      <c r="B166" s="441"/>
      <c r="C166" s="118"/>
      <c r="D166" s="27"/>
      <c r="E166" s="43"/>
      <c r="F166" s="58"/>
      <c r="G166" s="31"/>
      <c r="H166" s="144"/>
      <c r="I166" s="102"/>
      <c r="J166" s="257"/>
      <c r="K166" s="28"/>
      <c r="L166" s="144"/>
      <c r="M166" s="257"/>
      <c r="N166" s="257"/>
      <c r="O166" s="28"/>
      <c r="P166" s="144"/>
      <c r="Q166" s="257"/>
      <c r="R166" s="267"/>
      <c r="S166" s="475"/>
      <c r="T166" s="257"/>
      <c r="U166" s="257"/>
      <c r="V166" s="257"/>
      <c r="W166" s="30"/>
      <c r="X166" s="417"/>
      <c r="Y166" s="58"/>
      <c r="Z166" s="89"/>
      <c r="AA166" s="30"/>
      <c r="AB166" s="27"/>
      <c r="AC166" s="58"/>
      <c r="AD166" s="58"/>
      <c r="AE166" s="131"/>
      <c r="AF166" s="128"/>
      <c r="AG166" s="121"/>
      <c r="AH166" s="44"/>
      <c r="AI166" s="164"/>
      <c r="AJ166" s="8"/>
      <c r="AK166" s="28"/>
    </row>
    <row r="167" spans="1:39" ht="12.75">
      <c r="A167" s="491"/>
      <c r="B167" s="441" t="s">
        <v>404</v>
      </c>
      <c r="C167" s="30"/>
      <c r="D167" s="27"/>
      <c r="E167" s="58"/>
      <c r="F167" s="58"/>
      <c r="G167" s="31">
        <f>6*0.33</f>
        <v>1.98</v>
      </c>
      <c r="H167" s="144">
        <v>3.1</v>
      </c>
      <c r="I167" s="102">
        <f>H167/G167</f>
        <v>1.5656565656565657</v>
      </c>
      <c r="J167" s="257"/>
      <c r="K167" s="28"/>
      <c r="L167" s="144"/>
      <c r="M167" s="257"/>
      <c r="N167" s="257"/>
      <c r="O167" s="28"/>
      <c r="P167" s="144"/>
      <c r="Q167" s="257"/>
      <c r="R167" s="267"/>
      <c r="S167" s="475"/>
      <c r="T167" s="257"/>
      <c r="U167" s="257"/>
      <c r="V167" s="257"/>
      <c r="W167" s="30"/>
      <c r="X167" s="417"/>
      <c r="Y167" s="58"/>
      <c r="Z167" s="89"/>
      <c r="AA167" s="30"/>
      <c r="AB167" s="27"/>
      <c r="AC167" s="58"/>
      <c r="AD167" s="58"/>
      <c r="AE167" s="131"/>
      <c r="AF167" s="128"/>
      <c r="AG167" s="121"/>
      <c r="AH167" s="44"/>
      <c r="AI167" s="164"/>
      <c r="AJ167" s="8"/>
      <c r="AK167" s="28"/>
      <c r="AM167" s="47"/>
    </row>
    <row r="168" spans="1:39" ht="12.75">
      <c r="A168" s="491"/>
      <c r="B168" s="28" t="s">
        <v>404</v>
      </c>
      <c r="C168" s="118"/>
      <c r="D168" s="27"/>
      <c r="E168" s="43"/>
      <c r="F168" s="58"/>
      <c r="G168" s="118">
        <v>60</v>
      </c>
      <c r="H168" s="144">
        <v>2.99</v>
      </c>
      <c r="I168" s="102">
        <f>H168/G168*1000</f>
        <v>49.833333333333336</v>
      </c>
      <c r="J168" s="257"/>
      <c r="K168" s="28"/>
      <c r="L168" s="144"/>
      <c r="M168" s="257"/>
      <c r="N168" s="257"/>
      <c r="O168" s="28"/>
      <c r="P168" s="144"/>
      <c r="Q168" s="257"/>
      <c r="R168" s="267"/>
      <c r="S168" s="475"/>
      <c r="T168" s="257"/>
      <c r="U168" s="257"/>
      <c r="V168" s="257"/>
      <c r="W168" s="30"/>
      <c r="X168" s="417"/>
      <c r="Y168" s="58"/>
      <c r="Z168" s="89"/>
      <c r="AA168" s="30"/>
      <c r="AB168" s="27"/>
      <c r="AC168" s="58"/>
      <c r="AD168" s="58"/>
      <c r="AE168" s="131"/>
      <c r="AF168" s="128"/>
      <c r="AG168" s="121"/>
      <c r="AH168" s="44"/>
      <c r="AI168" s="164"/>
      <c r="AJ168" s="8"/>
      <c r="AK168" s="28"/>
      <c r="AM168" s="47"/>
    </row>
    <row r="169" spans="1:38" ht="12.75" customHeight="1">
      <c r="A169" s="491"/>
      <c r="B169" s="28" t="s">
        <v>404</v>
      </c>
      <c r="C169" s="28"/>
      <c r="D169" s="112"/>
      <c r="E169" s="49"/>
      <c r="F169" s="243"/>
      <c r="G169" s="450">
        <v>33</v>
      </c>
      <c r="H169" s="185">
        <v>6.02</v>
      </c>
      <c r="I169" s="43">
        <f>H169/(12*G169)*100</f>
        <v>1.52020202020202</v>
      </c>
      <c r="J169" s="47"/>
      <c r="K169" s="450">
        <v>33</v>
      </c>
      <c r="L169" s="185">
        <v>6.41</v>
      </c>
      <c r="M169" s="43">
        <f>L169/(12*K169)*100</f>
        <v>1.6186868686868687</v>
      </c>
      <c r="N169" s="47"/>
      <c r="O169" s="28"/>
      <c r="P169" s="185"/>
      <c r="Q169" s="257"/>
      <c r="R169" s="7"/>
      <c r="S169" s="447"/>
      <c r="T169" s="47"/>
      <c r="U169" s="47"/>
      <c r="V169" s="7"/>
      <c r="W169" s="450">
        <v>33</v>
      </c>
      <c r="X169" s="112"/>
      <c r="Y169" s="173"/>
      <c r="Z169" s="444"/>
      <c r="AA169" s="106"/>
      <c r="AB169" s="112"/>
      <c r="AC169" s="47"/>
      <c r="AD169" s="47"/>
      <c r="AE169" s="28"/>
      <c r="AF169" s="157"/>
      <c r="AG169" s="446"/>
      <c r="AH169" s="173"/>
      <c r="AI169" s="48"/>
      <c r="AJ169" s="7"/>
      <c r="AK169" s="28"/>
      <c r="AL169" s="447"/>
    </row>
    <row r="170" spans="1:38" ht="12.75">
      <c r="A170" s="491"/>
      <c r="B170" s="28" t="s">
        <v>404</v>
      </c>
      <c r="C170" s="28"/>
      <c r="D170" s="112"/>
      <c r="E170" s="49"/>
      <c r="F170" s="243"/>
      <c r="G170" s="450"/>
      <c r="H170" s="185"/>
      <c r="I170" s="43"/>
      <c r="J170" s="47"/>
      <c r="K170" s="445">
        <v>33</v>
      </c>
      <c r="L170" s="185">
        <v>3.09</v>
      </c>
      <c r="M170" s="43">
        <f>L170/(6*K170)*100</f>
        <v>1.5606060606060606</v>
      </c>
      <c r="N170" s="47"/>
      <c r="O170" s="28"/>
      <c r="P170" s="185"/>
      <c r="Q170" s="257"/>
      <c r="R170" s="7"/>
      <c r="S170" s="447"/>
      <c r="T170" s="47"/>
      <c r="U170" s="47"/>
      <c r="V170" s="7"/>
      <c r="W170" s="450"/>
      <c r="X170" s="112"/>
      <c r="Y170" s="173"/>
      <c r="Z170" s="444"/>
      <c r="AA170" s="106"/>
      <c r="AB170" s="112"/>
      <c r="AC170" s="47"/>
      <c r="AD170" s="47"/>
      <c r="AE170" s="28"/>
      <c r="AF170" s="157"/>
      <c r="AG170" s="446"/>
      <c r="AH170" s="173"/>
      <c r="AI170" s="48"/>
      <c r="AJ170" s="7"/>
      <c r="AK170" s="28"/>
      <c r="AL170" s="447"/>
    </row>
    <row r="171" spans="1:37" ht="13.5" thickBot="1">
      <c r="A171" s="492"/>
      <c r="B171" s="442"/>
      <c r="C171" s="105"/>
      <c r="D171" s="62"/>
      <c r="E171" s="64"/>
      <c r="F171" s="64"/>
      <c r="G171" s="67"/>
      <c r="H171" s="181"/>
      <c r="I171" s="66"/>
      <c r="J171" s="266"/>
      <c r="K171" s="67"/>
      <c r="L171" s="181"/>
      <c r="M171" s="266"/>
      <c r="N171" s="266"/>
      <c r="O171" s="67"/>
      <c r="P171" s="181"/>
      <c r="Q171" s="266"/>
      <c r="R171" s="476"/>
      <c r="S171" s="477"/>
      <c r="T171" s="266"/>
      <c r="U171" s="266"/>
      <c r="V171" s="266"/>
      <c r="W171" s="105"/>
      <c r="X171" s="460"/>
      <c r="Y171" s="64"/>
      <c r="Z171" s="119"/>
      <c r="AA171" s="105"/>
      <c r="AB171" s="62"/>
      <c r="AC171" s="64"/>
      <c r="AD171" s="64"/>
      <c r="AE171" s="132"/>
      <c r="AF171" s="133"/>
      <c r="AG171" s="134"/>
      <c r="AH171" s="63"/>
      <c r="AI171" s="167"/>
      <c r="AJ171" s="167"/>
      <c r="AK171" s="67"/>
    </row>
    <row r="172" spans="2:37" ht="12.75">
      <c r="B172" s="28"/>
      <c r="C172" s="106"/>
      <c r="D172" s="6"/>
      <c r="E172" s="111"/>
      <c r="F172" s="57"/>
      <c r="G172" s="28"/>
      <c r="H172" s="56"/>
      <c r="J172" s="256"/>
      <c r="K172" s="28"/>
      <c r="L172" s="56"/>
      <c r="M172" s="256"/>
      <c r="N172" s="256"/>
      <c r="O172" s="28"/>
      <c r="P172" s="56"/>
      <c r="Q172" s="256"/>
      <c r="R172" s="267"/>
      <c r="S172" s="475"/>
      <c r="T172" s="257"/>
      <c r="U172" s="257"/>
      <c r="V172" s="257"/>
      <c r="W172" s="28"/>
      <c r="X172" s="6"/>
      <c r="Y172" s="57"/>
      <c r="Z172" s="207"/>
      <c r="AA172" s="28"/>
      <c r="AB172" s="27"/>
      <c r="AC172" s="146"/>
      <c r="AD172" s="279"/>
      <c r="AE172" s="131"/>
      <c r="AF172" s="128"/>
      <c r="AG172" s="121"/>
      <c r="AH172" s="44"/>
      <c r="AI172" s="164"/>
      <c r="AJ172" s="44"/>
      <c r="AK172" s="28"/>
    </row>
    <row r="173" spans="2:37" ht="12.75">
      <c r="B173" s="110" t="s">
        <v>143</v>
      </c>
      <c r="C173" s="106"/>
      <c r="D173" s="6">
        <v>1.69</v>
      </c>
      <c r="E173" s="111"/>
      <c r="F173" s="57"/>
      <c r="G173" s="28"/>
      <c r="H173" s="56"/>
      <c r="J173" s="256"/>
      <c r="K173" s="28"/>
      <c r="L173" s="56"/>
      <c r="M173" s="256"/>
      <c r="N173" s="256"/>
      <c r="O173" s="28"/>
      <c r="P173" s="56"/>
      <c r="Q173" s="256"/>
      <c r="R173" s="267"/>
      <c r="S173" s="475"/>
      <c r="T173" s="257"/>
      <c r="U173" s="257"/>
      <c r="V173" s="257"/>
      <c r="W173" s="28"/>
      <c r="X173" s="6"/>
      <c r="Y173" s="57"/>
      <c r="Z173" s="207"/>
      <c r="AA173" s="28"/>
      <c r="AB173" s="27">
        <v>1.86</v>
      </c>
      <c r="AC173" s="146"/>
      <c r="AD173" s="279"/>
      <c r="AE173" s="131"/>
      <c r="AF173" s="128"/>
      <c r="AG173" s="121"/>
      <c r="AH173" s="44"/>
      <c r="AI173" s="164"/>
      <c r="AJ173" s="44"/>
      <c r="AK173" s="28"/>
    </row>
    <row r="174" spans="2:37" ht="12.75">
      <c r="B174" s="110" t="s">
        <v>426</v>
      </c>
      <c r="C174" s="106"/>
      <c r="D174" s="6"/>
      <c r="E174" s="111"/>
      <c r="F174" s="57"/>
      <c r="G174" s="30">
        <v>250</v>
      </c>
      <c r="H174" s="56">
        <v>3.23</v>
      </c>
      <c r="I174" s="5">
        <f>H174/G174*1000</f>
        <v>12.92</v>
      </c>
      <c r="J174" s="256"/>
      <c r="K174" s="28"/>
      <c r="L174" s="56"/>
      <c r="M174" s="256"/>
      <c r="N174" s="256"/>
      <c r="O174" s="28"/>
      <c r="P174" s="56"/>
      <c r="Q174" s="256"/>
      <c r="R174" s="267"/>
      <c r="S174" s="475"/>
      <c r="T174" s="257"/>
      <c r="U174" s="257"/>
      <c r="V174" s="257"/>
      <c r="W174" s="28"/>
      <c r="X174" s="6"/>
      <c r="Y174" s="57"/>
      <c r="Z174" s="207"/>
      <c r="AA174" s="28"/>
      <c r="AB174" s="27"/>
      <c r="AC174" s="146"/>
      <c r="AD174" s="279"/>
      <c r="AE174" s="131"/>
      <c r="AF174" s="128"/>
      <c r="AG174" s="121"/>
      <c r="AH174" s="44"/>
      <c r="AI174" s="164"/>
      <c r="AJ174" s="44"/>
      <c r="AK174" s="28"/>
    </row>
    <row r="175" spans="2:37" ht="12.75">
      <c r="B175" s="110" t="s">
        <v>428</v>
      </c>
      <c r="C175" s="30">
        <v>200</v>
      </c>
      <c r="D175" s="6">
        <v>2.99</v>
      </c>
      <c r="E175" s="278">
        <f>D175/C175*1000</f>
        <v>14.950000000000001</v>
      </c>
      <c r="F175" s="57"/>
      <c r="G175" s="28"/>
      <c r="H175" s="56"/>
      <c r="J175" s="256"/>
      <c r="K175" s="28"/>
      <c r="L175" s="56"/>
      <c r="M175" s="256"/>
      <c r="N175" s="256"/>
      <c r="O175" s="28"/>
      <c r="P175" s="56"/>
      <c r="Q175" s="256"/>
      <c r="R175" s="267"/>
      <c r="S175" s="475"/>
      <c r="T175" s="257"/>
      <c r="U175" s="257"/>
      <c r="V175" s="257"/>
      <c r="W175" s="28"/>
      <c r="X175" s="6"/>
      <c r="Y175" s="57"/>
      <c r="Z175" s="207"/>
      <c r="AA175" s="28"/>
      <c r="AB175" s="27"/>
      <c r="AC175" s="146"/>
      <c r="AD175" s="279"/>
      <c r="AE175" s="131"/>
      <c r="AF175" s="128"/>
      <c r="AG175" s="121"/>
      <c r="AH175" s="44"/>
      <c r="AI175" s="164"/>
      <c r="AJ175" s="44"/>
      <c r="AK175" s="28"/>
    </row>
    <row r="176" spans="2:37" ht="12.75">
      <c r="B176" s="110" t="s">
        <v>428</v>
      </c>
      <c r="C176" s="30">
        <v>500</v>
      </c>
      <c r="D176" s="6">
        <v>5.49</v>
      </c>
      <c r="E176" s="278">
        <f>D176/C176*1000</f>
        <v>10.98</v>
      </c>
      <c r="F176" s="57"/>
      <c r="G176" s="28"/>
      <c r="H176" s="56"/>
      <c r="J176" s="256"/>
      <c r="K176" s="28"/>
      <c r="L176" s="56"/>
      <c r="M176" s="256"/>
      <c r="N176" s="256"/>
      <c r="O176" s="28"/>
      <c r="P176" s="56"/>
      <c r="Q176" s="256"/>
      <c r="R176" s="267"/>
      <c r="S176" s="475"/>
      <c r="T176" s="257"/>
      <c r="U176" s="257"/>
      <c r="V176" s="257"/>
      <c r="W176" s="28"/>
      <c r="X176" s="6"/>
      <c r="Y176" s="57"/>
      <c r="Z176" s="207"/>
      <c r="AA176" s="28"/>
      <c r="AB176" s="27"/>
      <c r="AC176" s="146"/>
      <c r="AD176" s="279"/>
      <c r="AE176" s="131"/>
      <c r="AF176" s="128"/>
      <c r="AG176" s="121"/>
      <c r="AH176" s="44"/>
      <c r="AI176" s="164"/>
      <c r="AJ176" s="44"/>
      <c r="AK176" s="28"/>
    </row>
    <row r="177" spans="2:37" ht="12.75">
      <c r="B177" s="29"/>
      <c r="C177" s="149"/>
      <c r="D177" s="19"/>
      <c r="E177" s="204"/>
      <c r="F177" s="204"/>
      <c r="G177" s="29"/>
      <c r="H177" s="145"/>
      <c r="I177" s="9"/>
      <c r="J177" s="265"/>
      <c r="K177" s="29"/>
      <c r="L177" s="145"/>
      <c r="M177" s="265"/>
      <c r="N177" s="265"/>
      <c r="O177" s="29"/>
      <c r="P177" s="145"/>
      <c r="Q177" s="265"/>
      <c r="R177" s="291"/>
      <c r="S177" s="480"/>
      <c r="T177" s="265"/>
      <c r="U177" s="265"/>
      <c r="V177" s="265"/>
      <c r="W177" s="29"/>
      <c r="X177" s="19"/>
      <c r="Y177" s="204"/>
      <c r="Z177" s="208"/>
      <c r="AA177" s="29"/>
      <c r="AB177" s="19"/>
      <c r="AC177" s="206"/>
      <c r="AD177" s="208"/>
      <c r="AE177" s="461"/>
      <c r="AF177" s="130"/>
      <c r="AG177" s="122"/>
      <c r="AH177" s="12"/>
      <c r="AI177" s="166"/>
      <c r="AJ177" s="12"/>
      <c r="AK177" s="29"/>
    </row>
    <row r="178" spans="2:37" ht="12.75">
      <c r="B178" s="28" t="s">
        <v>6</v>
      </c>
      <c r="C178" s="106">
        <v>200</v>
      </c>
      <c r="D178" s="6">
        <v>0.45</v>
      </c>
      <c r="E178" s="49"/>
      <c r="G178" s="28"/>
      <c r="H178" s="56"/>
      <c r="J178" s="256"/>
      <c r="K178" s="28"/>
      <c r="L178" s="56"/>
      <c r="M178" s="256"/>
      <c r="N178" s="256"/>
      <c r="O178" s="28"/>
      <c r="P178" s="56"/>
      <c r="Q178" s="256"/>
      <c r="R178" s="267"/>
      <c r="S178" s="475"/>
      <c r="T178" s="257"/>
      <c r="U178" s="257"/>
      <c r="V178" s="257"/>
      <c r="W178" s="28">
        <v>200</v>
      </c>
      <c r="X178" s="27">
        <v>0.31</v>
      </c>
      <c r="AA178" s="28">
        <v>200</v>
      </c>
      <c r="AB178" s="36">
        <v>0.31</v>
      </c>
      <c r="AC178" s="47"/>
      <c r="AD178" s="47"/>
      <c r="AE178" s="28"/>
      <c r="AF178" s="129"/>
      <c r="AG178" s="121"/>
      <c r="AH178" s="47"/>
      <c r="AI178" s="48"/>
      <c r="AJ178" s="7"/>
      <c r="AK178" s="28" t="str">
        <f aca="true" t="shared" si="3" ref="AK178:AK187">B178</f>
        <v>cotton tige</v>
      </c>
    </row>
    <row r="179" spans="2:37" ht="12.75">
      <c r="B179" s="28" t="s">
        <v>4</v>
      </c>
      <c r="C179" s="106">
        <v>18</v>
      </c>
      <c r="D179" s="6">
        <v>1.19</v>
      </c>
      <c r="E179" s="111">
        <f>D179/C179</f>
        <v>0.0661111111111111</v>
      </c>
      <c r="F179" s="57"/>
      <c r="G179" s="28"/>
      <c r="H179" s="56"/>
      <c r="J179" s="256"/>
      <c r="K179" s="28"/>
      <c r="L179" s="56"/>
      <c r="M179" s="256"/>
      <c r="N179" s="256"/>
      <c r="O179" s="28"/>
      <c r="P179" s="56"/>
      <c r="Q179" s="256"/>
      <c r="R179" s="267"/>
      <c r="S179" s="475"/>
      <c r="T179" s="257"/>
      <c r="U179" s="257"/>
      <c r="V179" s="257"/>
      <c r="W179" s="28">
        <v>15</v>
      </c>
      <c r="X179" s="6">
        <v>0.9</v>
      </c>
      <c r="Y179" s="57">
        <f>X179/W179</f>
        <v>0.060000000000000005</v>
      </c>
      <c r="Z179" s="207"/>
      <c r="AA179" s="28">
        <v>24</v>
      </c>
      <c r="AB179" s="27">
        <v>1.1</v>
      </c>
      <c r="AC179" s="146">
        <f aca="true" t="shared" si="4" ref="AC179:AC188">AB179/AA179</f>
        <v>0.04583333333333334</v>
      </c>
      <c r="AD179" s="279"/>
      <c r="AE179" s="131"/>
      <c r="AF179" s="128"/>
      <c r="AG179" s="121"/>
      <c r="AH179" s="44"/>
      <c r="AI179" s="164"/>
      <c r="AJ179" s="44"/>
      <c r="AK179" s="28" t="str">
        <f t="shared" si="3"/>
        <v>mouchoir</v>
      </c>
    </row>
    <row r="180" spans="2:37" ht="12.75">
      <c r="B180" s="28" t="s">
        <v>39</v>
      </c>
      <c r="C180" s="28">
        <v>4</v>
      </c>
      <c r="D180" s="6">
        <v>1.35</v>
      </c>
      <c r="E180" s="111">
        <f>D180/C180</f>
        <v>0.3375</v>
      </c>
      <c r="F180" s="57"/>
      <c r="G180" s="28">
        <v>4</v>
      </c>
      <c r="H180" s="59">
        <v>0.72</v>
      </c>
      <c r="I180" s="109">
        <f>H180/G180</f>
        <v>0.18</v>
      </c>
      <c r="J180" s="207"/>
      <c r="K180" s="28"/>
      <c r="L180" s="112"/>
      <c r="M180" s="207"/>
      <c r="N180" s="207"/>
      <c r="O180" s="28"/>
      <c r="P180" s="112"/>
      <c r="Q180" s="207"/>
      <c r="R180" s="481"/>
      <c r="S180" s="482"/>
      <c r="T180" s="279"/>
      <c r="U180" s="279"/>
      <c r="V180" s="279"/>
      <c r="W180" s="28">
        <v>4</v>
      </c>
      <c r="X180" s="35">
        <v>0.73</v>
      </c>
      <c r="Y180" s="109">
        <f>X180/W180</f>
        <v>0.1825</v>
      </c>
      <c r="Z180" s="207"/>
      <c r="AA180" s="28">
        <v>6</v>
      </c>
      <c r="AB180" s="36">
        <v>1.1</v>
      </c>
      <c r="AC180" s="146">
        <f t="shared" si="4"/>
        <v>0.18333333333333335</v>
      </c>
      <c r="AD180" s="279"/>
      <c r="AE180" s="28">
        <v>32</v>
      </c>
      <c r="AF180" s="128">
        <v>7.52</v>
      </c>
      <c r="AG180" s="153">
        <f>AF180+(AF180*AE$1/100)</f>
        <v>8.99392</v>
      </c>
      <c r="AH180" s="207">
        <f>AG180/AE180</f>
        <v>0.28106</v>
      </c>
      <c r="AI180" s="164"/>
      <c r="AJ180" s="44"/>
      <c r="AK180" s="28" t="str">
        <f t="shared" si="3"/>
        <v>Sopalin</v>
      </c>
    </row>
    <row r="181" spans="2:37" ht="12.75">
      <c r="B181" s="28" t="s">
        <v>41</v>
      </c>
      <c r="C181" s="110">
        <v>10</v>
      </c>
      <c r="D181" s="27">
        <v>3.15</v>
      </c>
      <c r="E181" s="111">
        <f>D181/C181</f>
        <v>0.315</v>
      </c>
      <c r="F181" s="111"/>
      <c r="G181" s="28"/>
      <c r="H181" s="144"/>
      <c r="I181" s="47"/>
      <c r="J181" s="257"/>
      <c r="K181" s="28"/>
      <c r="L181" s="144"/>
      <c r="M181" s="257"/>
      <c r="N181" s="257"/>
      <c r="O181" s="28"/>
      <c r="P181" s="144"/>
      <c r="Q181" s="257"/>
      <c r="R181" s="267"/>
      <c r="S181" s="475"/>
      <c r="T181" s="257"/>
      <c r="U181" s="257"/>
      <c r="V181" s="257"/>
      <c r="W181" s="28">
        <v>9</v>
      </c>
      <c r="X181" s="112">
        <v>2.95</v>
      </c>
      <c r="Y181" s="111">
        <f>X181/W181</f>
        <v>0.3277777777777778</v>
      </c>
      <c r="Z181" s="279"/>
      <c r="AA181" s="28">
        <v>9</v>
      </c>
      <c r="AB181" s="112">
        <v>3.04</v>
      </c>
      <c r="AC181" s="111">
        <f t="shared" si="4"/>
        <v>0.3377777777777778</v>
      </c>
      <c r="AD181" s="279"/>
      <c r="AE181" s="131"/>
      <c r="AF181" s="128"/>
      <c r="AG181" s="121"/>
      <c r="AH181" s="44"/>
      <c r="AI181" s="164"/>
      <c r="AJ181" s="44"/>
      <c r="AK181" s="28" t="str">
        <f t="shared" si="3"/>
        <v>PQ</v>
      </c>
    </row>
    <row r="182" spans="2:37" ht="12.75">
      <c r="B182" s="110" t="s">
        <v>433</v>
      </c>
      <c r="C182" s="110">
        <v>10</v>
      </c>
      <c r="D182" s="413">
        <v>2.19</v>
      </c>
      <c r="E182" s="111">
        <f>D182/C182</f>
        <v>0.219</v>
      </c>
      <c r="F182" s="111"/>
      <c r="G182" s="28"/>
      <c r="H182" s="144"/>
      <c r="I182" s="47"/>
      <c r="J182" s="257"/>
      <c r="K182" s="28"/>
      <c r="L182" s="144"/>
      <c r="M182" s="257"/>
      <c r="N182" s="257"/>
      <c r="O182" s="28"/>
      <c r="P182" s="144"/>
      <c r="Q182" s="257"/>
      <c r="R182" s="267"/>
      <c r="S182" s="475"/>
      <c r="T182" s="257"/>
      <c r="U182" s="257"/>
      <c r="V182" s="257"/>
      <c r="W182" s="28"/>
      <c r="X182" s="112"/>
      <c r="Y182" s="111"/>
      <c r="Z182" s="279"/>
      <c r="AA182" s="28"/>
      <c r="AB182" s="112"/>
      <c r="AC182" s="111"/>
      <c r="AD182" s="279"/>
      <c r="AE182" s="131"/>
      <c r="AF182" s="128"/>
      <c r="AG182" s="121"/>
      <c r="AH182" s="44"/>
      <c r="AI182" s="164"/>
      <c r="AJ182" s="44"/>
      <c r="AK182" s="28"/>
    </row>
    <row r="183" spans="2:37" ht="12.75">
      <c r="B183" s="28" t="s">
        <v>90</v>
      </c>
      <c r="C183" s="110"/>
      <c r="D183" s="27"/>
      <c r="E183" s="111"/>
      <c r="F183" s="111"/>
      <c r="G183" s="28"/>
      <c r="H183" s="185"/>
      <c r="I183" s="47"/>
      <c r="J183" s="257"/>
      <c r="K183" s="28"/>
      <c r="L183" s="185"/>
      <c r="M183" s="257"/>
      <c r="N183" s="257"/>
      <c r="O183" s="28"/>
      <c r="P183" s="185"/>
      <c r="Q183" s="257"/>
      <c r="R183" s="267"/>
      <c r="S183" s="475"/>
      <c r="T183" s="257"/>
      <c r="U183" s="257"/>
      <c r="V183" s="257"/>
      <c r="W183" s="28"/>
      <c r="X183" s="112"/>
      <c r="Y183" s="111"/>
      <c r="Z183" s="279"/>
      <c r="AA183" s="28">
        <v>9</v>
      </c>
      <c r="AB183" s="112">
        <v>3.82</v>
      </c>
      <c r="AC183" s="111">
        <f t="shared" si="4"/>
        <v>0.4244444444444444</v>
      </c>
      <c r="AD183" s="279"/>
      <c r="AE183" s="131"/>
      <c r="AF183" s="128"/>
      <c r="AG183" s="121"/>
      <c r="AH183" s="44"/>
      <c r="AI183" s="164"/>
      <c r="AJ183" s="44"/>
      <c r="AK183" s="28" t="str">
        <f t="shared" si="3"/>
        <v>Moltonel</v>
      </c>
    </row>
    <row r="184" spans="2:37" ht="12.75">
      <c r="B184" s="29" t="s">
        <v>162</v>
      </c>
      <c r="C184" s="205"/>
      <c r="D184" s="19"/>
      <c r="E184" s="204"/>
      <c r="F184" s="204"/>
      <c r="G184" s="244">
        <v>30</v>
      </c>
      <c r="H184" s="32">
        <v>1.03</v>
      </c>
      <c r="I184" s="206">
        <f>H184/G184</f>
        <v>0.034333333333333334</v>
      </c>
      <c r="J184" s="208"/>
      <c r="K184" s="244"/>
      <c r="L184" s="32"/>
      <c r="M184" s="208"/>
      <c r="N184" s="208"/>
      <c r="O184" s="244"/>
      <c r="P184" s="32"/>
      <c r="Q184" s="208"/>
      <c r="R184" s="483"/>
      <c r="S184" s="484"/>
      <c r="T184" s="208"/>
      <c r="U184" s="208"/>
      <c r="V184" s="208"/>
      <c r="W184" s="244">
        <v>30</v>
      </c>
      <c r="X184" s="19"/>
      <c r="Y184" s="204"/>
      <c r="Z184" s="208"/>
      <c r="AA184" s="29"/>
      <c r="AB184" s="19"/>
      <c r="AC184" s="204"/>
      <c r="AD184" s="208"/>
      <c r="AE184" s="244">
        <v>200</v>
      </c>
      <c r="AF184" s="130">
        <v>7.5</v>
      </c>
      <c r="AG184" s="136">
        <f>AF184+(AF184*AE$1/100)</f>
        <v>8.97</v>
      </c>
      <c r="AH184" s="208">
        <f>AG184/AE184</f>
        <v>0.04485</v>
      </c>
      <c r="AI184" s="166"/>
      <c r="AJ184" s="12"/>
      <c r="AK184" s="29" t="str">
        <f t="shared" si="3"/>
        <v>Aluminim</v>
      </c>
    </row>
    <row r="185" spans="2:37" ht="12.75">
      <c r="B185" s="28" t="s">
        <v>43</v>
      </c>
      <c r="C185" s="31">
        <v>5</v>
      </c>
      <c r="D185" s="27">
        <v>0.89</v>
      </c>
      <c r="E185" s="43">
        <f>D185/C185</f>
        <v>0.178</v>
      </c>
      <c r="F185" s="43"/>
      <c r="G185" s="31">
        <v>5</v>
      </c>
      <c r="H185" s="59">
        <v>0.86</v>
      </c>
      <c r="I185" s="93">
        <f>H185/G185</f>
        <v>0.172</v>
      </c>
      <c r="J185" s="102"/>
      <c r="K185" s="31"/>
      <c r="L185" s="112"/>
      <c r="M185" s="102"/>
      <c r="N185" s="102"/>
      <c r="O185" s="31"/>
      <c r="P185" s="112"/>
      <c r="Q185" s="102"/>
      <c r="R185" s="262"/>
      <c r="S185" s="472"/>
      <c r="T185" s="102"/>
      <c r="U185" s="102"/>
      <c r="V185" s="102"/>
      <c r="W185" s="31">
        <v>5</v>
      </c>
      <c r="X185" s="35">
        <v>0.87</v>
      </c>
      <c r="Y185" s="93">
        <f>X185/W185</f>
        <v>0.174</v>
      </c>
      <c r="Z185" s="102"/>
      <c r="AA185" s="31">
        <v>5</v>
      </c>
      <c r="AB185" s="27">
        <v>0.88</v>
      </c>
      <c r="AC185" s="43">
        <f t="shared" si="4"/>
        <v>0.176</v>
      </c>
      <c r="AD185" s="102"/>
      <c r="AE185" s="131"/>
      <c r="AF185" s="128"/>
      <c r="AG185" s="121"/>
      <c r="AH185" s="44"/>
      <c r="AI185" s="164"/>
      <c r="AJ185" s="44"/>
      <c r="AK185" s="28" t="str">
        <f t="shared" si="3"/>
        <v>Eau de javel</v>
      </c>
    </row>
    <row r="186" spans="2:37" ht="12.75">
      <c r="B186" s="199" t="s">
        <v>154</v>
      </c>
      <c r="C186" s="31">
        <v>2</v>
      </c>
      <c r="D186" s="27">
        <v>0.59</v>
      </c>
      <c r="E186" s="43">
        <f>D186/C186</f>
        <v>0.295</v>
      </c>
      <c r="F186" s="43"/>
      <c r="G186" s="31">
        <v>2</v>
      </c>
      <c r="H186" s="59">
        <v>0.46</v>
      </c>
      <c r="I186" s="93">
        <f>H186/G186</f>
        <v>0.23</v>
      </c>
      <c r="J186" s="102"/>
      <c r="K186" s="31"/>
      <c r="L186" s="112"/>
      <c r="M186" s="102"/>
      <c r="N186" s="102"/>
      <c r="O186" s="31"/>
      <c r="P186" s="112"/>
      <c r="Q186" s="102"/>
      <c r="R186" s="262"/>
      <c r="S186" s="472"/>
      <c r="T186" s="102"/>
      <c r="U186" s="102"/>
      <c r="V186" s="102"/>
      <c r="W186" s="31">
        <v>2</v>
      </c>
      <c r="X186" s="6">
        <v>0.5</v>
      </c>
      <c r="Y186" s="102">
        <f>X186/W186</f>
        <v>0.25</v>
      </c>
      <c r="Z186" s="102"/>
      <c r="AA186" s="31">
        <v>2</v>
      </c>
      <c r="AB186" s="36">
        <v>0.48</v>
      </c>
      <c r="AC186" s="93">
        <f t="shared" si="4"/>
        <v>0.24</v>
      </c>
      <c r="AD186" s="102"/>
      <c r="AE186" s="131"/>
      <c r="AF186" s="128"/>
      <c r="AG186" s="121"/>
      <c r="AH186" s="44"/>
      <c r="AI186" s="164"/>
      <c r="AJ186" s="44"/>
      <c r="AK186" s="28" t="str">
        <f t="shared" si="3"/>
        <v>-</v>
      </c>
    </row>
    <row r="187" spans="2:37" ht="12.75">
      <c r="B187" s="28" t="s">
        <v>103</v>
      </c>
      <c r="C187" s="31"/>
      <c r="D187" s="27"/>
      <c r="E187" s="43"/>
      <c r="F187" s="43"/>
      <c r="G187" s="28"/>
      <c r="H187" s="144"/>
      <c r="I187" s="47"/>
      <c r="J187" s="257"/>
      <c r="K187" s="28"/>
      <c r="L187" s="144"/>
      <c r="M187" s="257"/>
      <c r="N187" s="257"/>
      <c r="O187" s="28"/>
      <c r="P187" s="144"/>
      <c r="Q187" s="257"/>
      <c r="R187" s="267"/>
      <c r="S187" s="475"/>
      <c r="T187" s="257"/>
      <c r="U187" s="257"/>
      <c r="V187" s="257"/>
      <c r="W187" s="118">
        <v>250</v>
      </c>
      <c r="X187" s="6">
        <v>2.49</v>
      </c>
      <c r="Y187" s="150">
        <f>X187/W187*1000</f>
        <v>9.96</v>
      </c>
      <c r="Z187" s="262"/>
      <c r="AA187" s="141">
        <v>250</v>
      </c>
      <c r="AB187" s="27">
        <v>2.47</v>
      </c>
      <c r="AC187" s="151">
        <f>AB187/AA187*1000</f>
        <v>9.88</v>
      </c>
      <c r="AD187" s="472"/>
      <c r="AE187" s="31">
        <v>0.5</v>
      </c>
      <c r="AF187" s="128">
        <v>3.82</v>
      </c>
      <c r="AG187" s="121">
        <f>AF187+(AF187*AE$1/100)</f>
        <v>4.56872</v>
      </c>
      <c r="AH187" s="155">
        <f>AG187/AE187</f>
        <v>9.13744</v>
      </c>
      <c r="AI187" s="164"/>
      <c r="AJ187" s="44"/>
      <c r="AK187" s="28" t="str">
        <f t="shared" si="3"/>
        <v>Eau ecarlate</v>
      </c>
    </row>
    <row r="188" spans="2:37" ht="12.75">
      <c r="B188" s="28" t="s">
        <v>44</v>
      </c>
      <c r="C188" s="31">
        <v>2</v>
      </c>
      <c r="D188" s="27">
        <v>0.98</v>
      </c>
      <c r="E188" s="43">
        <f>D188/C188</f>
        <v>0.49</v>
      </c>
      <c r="F188" s="43"/>
      <c r="G188" s="31">
        <v>1</v>
      </c>
      <c r="H188" s="59">
        <v>0.42</v>
      </c>
      <c r="I188" s="93">
        <f>H188/G188</f>
        <v>0.42</v>
      </c>
      <c r="J188" s="102"/>
      <c r="K188" s="31"/>
      <c r="L188" s="112"/>
      <c r="M188" s="102"/>
      <c r="N188" s="102"/>
      <c r="O188" s="31"/>
      <c r="P188" s="112"/>
      <c r="Q188" s="102"/>
      <c r="R188" s="262"/>
      <c r="S188" s="472"/>
      <c r="T188" s="102"/>
      <c r="U188" s="102"/>
      <c r="V188" s="102"/>
      <c r="W188" s="31">
        <v>1</v>
      </c>
      <c r="X188" s="27">
        <v>0.44</v>
      </c>
      <c r="Y188" s="102">
        <f>X188/W188</f>
        <v>0.44</v>
      </c>
      <c r="Z188" s="102"/>
      <c r="AA188" s="31">
        <v>1</v>
      </c>
      <c r="AB188" s="36">
        <v>0.46</v>
      </c>
      <c r="AC188" s="93">
        <f t="shared" si="4"/>
        <v>0.46</v>
      </c>
      <c r="AD188" s="102"/>
      <c r="AE188" s="31">
        <v>5</v>
      </c>
      <c r="AF188" s="128">
        <v>4.69</v>
      </c>
      <c r="AG188" s="121">
        <f>AF188+(AF188*AE$1/100)</f>
        <v>5.609240000000001</v>
      </c>
      <c r="AH188" s="68">
        <f>AG188/AE188</f>
        <v>1.1218480000000002</v>
      </c>
      <c r="AI188" s="164"/>
      <c r="AJ188" s="44"/>
      <c r="AK188" s="28" t="str">
        <f aca="true" t="shared" si="5" ref="AK188:AK207">B188</f>
        <v>Liquide vaisselle</v>
      </c>
    </row>
    <row r="189" spans="2:37" ht="12.75">
      <c r="B189" s="28" t="s">
        <v>125</v>
      </c>
      <c r="C189" s="31"/>
      <c r="D189" s="27"/>
      <c r="E189" s="43"/>
      <c r="F189" s="43"/>
      <c r="G189" s="31">
        <v>1</v>
      </c>
      <c r="H189" s="59">
        <v>0.69</v>
      </c>
      <c r="I189" s="93">
        <f>H189/G189</f>
        <v>0.69</v>
      </c>
      <c r="J189" s="102"/>
      <c r="K189" s="31"/>
      <c r="L189" s="112"/>
      <c r="M189" s="102"/>
      <c r="N189" s="102"/>
      <c r="O189" s="31"/>
      <c r="P189" s="112"/>
      <c r="Q189" s="102"/>
      <c r="R189" s="262"/>
      <c r="S189" s="472"/>
      <c r="T189" s="102"/>
      <c r="U189" s="102"/>
      <c r="V189" s="102"/>
      <c r="W189" s="118">
        <v>500</v>
      </c>
      <c r="X189" s="27"/>
      <c r="Y189" s="102"/>
      <c r="Z189" s="102"/>
      <c r="AA189" s="31"/>
      <c r="AB189" s="27"/>
      <c r="AC189" s="93"/>
      <c r="AD189" s="102"/>
      <c r="AE189" s="118">
        <v>500</v>
      </c>
      <c r="AF189" s="128">
        <v>1</v>
      </c>
      <c r="AG189" s="121">
        <f>AF189+(AF189*AE$1/100)</f>
        <v>1.196</v>
      </c>
      <c r="AH189" s="43">
        <f>AG189/AE189*1000</f>
        <v>2.392</v>
      </c>
      <c r="AI189" s="164"/>
      <c r="AJ189" s="44"/>
      <c r="AK189" s="28" t="str">
        <f t="shared" si="5"/>
        <v>Lave vitre</v>
      </c>
    </row>
    <row r="190" spans="2:37" ht="12.75">
      <c r="B190" s="28" t="s">
        <v>104</v>
      </c>
      <c r="C190" s="31"/>
      <c r="D190" s="27"/>
      <c r="E190" s="43"/>
      <c r="F190" s="43"/>
      <c r="G190" s="28"/>
      <c r="H190" s="144"/>
      <c r="I190" s="47"/>
      <c r="J190" s="257"/>
      <c r="K190" s="28"/>
      <c r="L190" s="144"/>
      <c r="M190" s="257"/>
      <c r="N190" s="257"/>
      <c r="O190" s="28"/>
      <c r="P190" s="144"/>
      <c r="Q190" s="257"/>
      <c r="R190" s="267"/>
      <c r="S190" s="475"/>
      <c r="T190" s="257"/>
      <c r="U190" s="257"/>
      <c r="V190" s="257"/>
      <c r="W190" s="135">
        <v>5</v>
      </c>
      <c r="X190" s="27">
        <v>3.12</v>
      </c>
      <c r="Y190" s="58">
        <f>X190/W190</f>
        <v>0.624</v>
      </c>
      <c r="Z190" s="89"/>
      <c r="AA190" s="135">
        <v>5</v>
      </c>
      <c r="AB190" s="27">
        <v>2.78</v>
      </c>
      <c r="AC190" s="58">
        <f>AB190/AA190</f>
        <v>0.5559999999999999</v>
      </c>
      <c r="AD190" s="58"/>
      <c r="AE190" s="135">
        <v>11</v>
      </c>
      <c r="AF190" s="128">
        <v>21.5</v>
      </c>
      <c r="AG190" s="153">
        <f>AF190+(AF190*AE$1/100)</f>
        <v>25.714</v>
      </c>
      <c r="AH190" s="43">
        <f>AG190/AE190</f>
        <v>2.3376363636363635</v>
      </c>
      <c r="AI190" s="164"/>
      <c r="AJ190" s="44"/>
      <c r="AK190" s="28" t="str">
        <f t="shared" si="5"/>
        <v>Lessive</v>
      </c>
    </row>
    <row r="191" spans="2:37" ht="12.75">
      <c r="B191" s="29" t="s">
        <v>114</v>
      </c>
      <c r="C191" s="84"/>
      <c r="D191" s="19"/>
      <c r="E191" s="33"/>
      <c r="F191" s="33"/>
      <c r="G191" s="154">
        <v>500</v>
      </c>
      <c r="H191" s="107">
        <v>0.42</v>
      </c>
      <c r="I191" s="202">
        <f>H191/G191*1000</f>
        <v>0.84</v>
      </c>
      <c r="J191" s="174"/>
      <c r="K191" s="154"/>
      <c r="L191" s="32"/>
      <c r="M191" s="174"/>
      <c r="N191" s="174"/>
      <c r="O191" s="154"/>
      <c r="P191" s="32"/>
      <c r="Q191" s="174"/>
      <c r="R191" s="485"/>
      <c r="S191" s="486"/>
      <c r="T191" s="174"/>
      <c r="U191" s="174"/>
      <c r="V191" s="174"/>
      <c r="W191" s="287"/>
      <c r="X191" s="19"/>
      <c r="Y191" s="147"/>
      <c r="Z191" s="280"/>
      <c r="AA191" s="287"/>
      <c r="AB191" s="19"/>
      <c r="AC191" s="147"/>
      <c r="AD191" s="147"/>
      <c r="AE191" s="154">
        <f>3*500</f>
        <v>1500</v>
      </c>
      <c r="AF191" s="130">
        <v>2.1</v>
      </c>
      <c r="AG191" s="136">
        <f>AF191+(AF191*AE$1/100)</f>
        <v>2.5116</v>
      </c>
      <c r="AH191" s="33">
        <f>AG191/AE191*1000</f>
        <v>1.6743999999999999</v>
      </c>
      <c r="AI191" s="172">
        <f>AH191/3</f>
        <v>0.5581333333333333</v>
      </c>
      <c r="AJ191" s="34" t="e">
        <f>#REF!/3</f>
        <v>#REF!</v>
      </c>
      <c r="AK191" s="29" t="str">
        <f t="shared" si="5"/>
        <v>Décape four</v>
      </c>
    </row>
    <row r="192" spans="2:37" ht="12.75">
      <c r="B192" s="28" t="s">
        <v>94</v>
      </c>
      <c r="C192" s="106">
        <v>4</v>
      </c>
      <c r="D192" s="6">
        <v>1.15</v>
      </c>
      <c r="E192" s="111">
        <f>D192/C192</f>
        <v>0.2875</v>
      </c>
      <c r="F192" s="111"/>
      <c r="G192" s="28" t="s">
        <v>107</v>
      </c>
      <c r="H192" s="59">
        <v>0.69</v>
      </c>
      <c r="J192" s="256"/>
      <c r="K192" s="28"/>
      <c r="L192" s="112"/>
      <c r="M192" s="256"/>
      <c r="N192" s="256"/>
      <c r="O192" s="28"/>
      <c r="P192" s="112"/>
      <c r="Q192" s="256"/>
      <c r="R192" s="267"/>
      <c r="S192" s="475"/>
      <c r="T192" s="257"/>
      <c r="U192" s="257"/>
      <c r="V192" s="257"/>
      <c r="W192" s="28" t="s">
        <v>107</v>
      </c>
      <c r="X192" s="27">
        <v>0.69</v>
      </c>
      <c r="AA192" s="28" t="s">
        <v>107</v>
      </c>
      <c r="AB192" s="27">
        <v>0.58</v>
      </c>
      <c r="AC192" s="47"/>
      <c r="AD192" s="47"/>
      <c r="AE192" s="28"/>
      <c r="AF192" s="129"/>
      <c r="AG192" s="123"/>
      <c r="AK192" s="28" t="str">
        <f t="shared" si="5"/>
        <v>Savonette</v>
      </c>
    </row>
    <row r="193" spans="2:37" ht="12.75">
      <c r="B193" s="28" t="s">
        <v>95</v>
      </c>
      <c r="C193" s="118">
        <v>125</v>
      </c>
      <c r="D193" s="6">
        <v>0.58</v>
      </c>
      <c r="E193" s="49">
        <f>D193/C193*100</f>
        <v>0.464</v>
      </c>
      <c r="G193" s="28"/>
      <c r="H193" s="59">
        <v>0.85</v>
      </c>
      <c r="J193" s="256"/>
      <c r="K193" s="28"/>
      <c r="L193" s="112"/>
      <c r="M193" s="256"/>
      <c r="N193" s="256"/>
      <c r="O193" s="28"/>
      <c r="P193" s="112"/>
      <c r="Q193" s="256"/>
      <c r="R193" s="267"/>
      <c r="S193" s="475"/>
      <c r="T193" s="257"/>
      <c r="U193" s="257"/>
      <c r="V193" s="257"/>
      <c r="W193" s="28"/>
      <c r="X193" s="27">
        <v>0.87</v>
      </c>
      <c r="AA193" s="28"/>
      <c r="AB193" s="27">
        <v>0.44</v>
      </c>
      <c r="AC193" s="47"/>
      <c r="AD193" s="47"/>
      <c r="AE193" s="28"/>
      <c r="AF193" s="129"/>
      <c r="AG193" s="123"/>
      <c r="AH193" s="47"/>
      <c r="AK193" s="28" t="str">
        <f t="shared" si="5"/>
        <v>Dentifice</v>
      </c>
    </row>
    <row r="194" spans="2:37" ht="12.75">
      <c r="B194" s="28" t="s">
        <v>123</v>
      </c>
      <c r="C194" s="118"/>
      <c r="D194" s="6"/>
      <c r="E194" s="49"/>
      <c r="G194" s="28"/>
      <c r="H194" s="56"/>
      <c r="J194" s="256"/>
      <c r="K194" s="28"/>
      <c r="L194" s="56"/>
      <c r="M194" s="256"/>
      <c r="N194" s="256"/>
      <c r="O194" s="28"/>
      <c r="P194" s="56"/>
      <c r="Q194" s="256"/>
      <c r="R194" s="267"/>
      <c r="S194" s="475"/>
      <c r="T194" s="257"/>
      <c r="U194" s="257"/>
      <c r="V194" s="257"/>
      <c r="W194" s="118">
        <v>250</v>
      </c>
      <c r="X194" s="36">
        <v>3.36</v>
      </c>
      <c r="Y194" s="45">
        <f>X194/W194*1000</f>
        <v>13.44</v>
      </c>
      <c r="Z194" s="200"/>
      <c r="AA194" s="28"/>
      <c r="AB194" s="27"/>
      <c r="AC194" s="47"/>
      <c r="AD194" s="47"/>
      <c r="AE194" s="118">
        <f>4*250</f>
        <v>1000</v>
      </c>
      <c r="AF194" s="129">
        <v>11.26</v>
      </c>
      <c r="AG194" s="153">
        <f>AF194+(AF194*AE$1/100)</f>
        <v>13.46696</v>
      </c>
      <c r="AH194" s="43">
        <f>AG194/AE194*1000</f>
        <v>13.46696</v>
      </c>
      <c r="AI194" s="168">
        <f>AH194/4</f>
        <v>3.36674</v>
      </c>
      <c r="AJ194" s="1" t="e">
        <f>#REF!/4</f>
        <v>#REF!</v>
      </c>
      <c r="AK194" s="28" t="str">
        <f t="shared" si="5"/>
        <v>Champoing Elseve</v>
      </c>
    </row>
    <row r="195" spans="2:37" ht="12.75">
      <c r="B195" s="28" t="s">
        <v>96</v>
      </c>
      <c r="C195" s="118">
        <v>500</v>
      </c>
      <c r="D195" s="6">
        <v>0.67</v>
      </c>
      <c r="E195" s="49">
        <f>D195/C195*100</f>
        <v>0.134</v>
      </c>
      <c r="G195" s="118">
        <v>500</v>
      </c>
      <c r="H195" s="59">
        <v>0.45</v>
      </c>
      <c r="I195" s="45">
        <f>H195/G195*1000</f>
        <v>0.9</v>
      </c>
      <c r="J195" s="200"/>
      <c r="K195" s="118"/>
      <c r="L195" s="112"/>
      <c r="M195" s="200"/>
      <c r="N195" s="200"/>
      <c r="O195" s="118"/>
      <c r="P195" s="112"/>
      <c r="Q195" s="200"/>
      <c r="R195" s="262"/>
      <c r="S195" s="472"/>
      <c r="T195" s="102"/>
      <c r="U195" s="102"/>
      <c r="V195" s="102"/>
      <c r="W195" s="118">
        <v>500</v>
      </c>
      <c r="X195" s="6">
        <v>0.59</v>
      </c>
      <c r="Y195" s="3">
        <f>X195/W195*1000</f>
        <v>1.18</v>
      </c>
      <c r="Z195" s="200"/>
      <c r="AA195" s="118">
        <v>500</v>
      </c>
      <c r="AB195" s="27">
        <v>0.67</v>
      </c>
      <c r="AC195" s="49">
        <f>AB195/AA195*100</f>
        <v>0.134</v>
      </c>
      <c r="AD195" s="49"/>
      <c r="AE195" s="31">
        <f>3*0.5</f>
        <v>1.5</v>
      </c>
      <c r="AF195" s="127">
        <v>1.42</v>
      </c>
      <c r="AG195" s="153">
        <f>AF195+(AF195*AE$1/100)</f>
        <v>1.6983199999999998</v>
      </c>
      <c r="AH195" s="43">
        <f>AG195/AE195</f>
        <v>1.1322133333333333</v>
      </c>
      <c r="AI195" s="165"/>
      <c r="AJ195" s="88"/>
      <c r="AK195" s="28" t="str">
        <f t="shared" si="5"/>
        <v>Savon liquide</v>
      </c>
    </row>
    <row r="196" spans="2:37" ht="12.75">
      <c r="B196" s="28" t="s">
        <v>98</v>
      </c>
      <c r="C196" s="118">
        <v>500</v>
      </c>
      <c r="D196" s="6">
        <v>0.95</v>
      </c>
      <c r="E196" s="49">
        <f>D196/C196*100</f>
        <v>0.19</v>
      </c>
      <c r="G196" s="118">
        <v>500</v>
      </c>
      <c r="H196" s="59">
        <v>0.31</v>
      </c>
      <c r="I196" s="45">
        <f>H196/G196*1000</f>
        <v>0.62</v>
      </c>
      <c r="J196" s="200"/>
      <c r="K196" s="118"/>
      <c r="L196" s="112"/>
      <c r="M196" s="200"/>
      <c r="N196" s="200"/>
      <c r="O196" s="118"/>
      <c r="P196" s="112"/>
      <c r="Q196" s="200"/>
      <c r="R196" s="262"/>
      <c r="S196" s="472"/>
      <c r="T196" s="102"/>
      <c r="U196" s="102"/>
      <c r="V196" s="102"/>
      <c r="W196" s="118">
        <v>500</v>
      </c>
      <c r="X196" s="6">
        <v>0.5</v>
      </c>
      <c r="Y196" s="3">
        <f>X196/W196*1000</f>
        <v>1</v>
      </c>
      <c r="Z196" s="200"/>
      <c r="AA196" s="118">
        <v>500</v>
      </c>
      <c r="AB196" s="36">
        <v>0.41</v>
      </c>
      <c r="AC196" s="49">
        <f>AB196/AA196*100</f>
        <v>0.082</v>
      </c>
      <c r="AD196" s="49"/>
      <c r="AE196" s="31">
        <v>5</v>
      </c>
      <c r="AF196" s="127">
        <v>3.65</v>
      </c>
      <c r="AG196" s="121">
        <f>AF196+(AF196*AE$1/100)</f>
        <v>4.3654</v>
      </c>
      <c r="AH196" s="93">
        <f>AG196/AE196</f>
        <v>0.8730800000000001</v>
      </c>
      <c r="AI196" s="165"/>
      <c r="AJ196" s="88"/>
      <c r="AK196" s="28" t="str">
        <f>B196</f>
        <v>Recharge savon</v>
      </c>
    </row>
    <row r="197" spans="2:37" ht="12.75">
      <c r="B197" s="110" t="s">
        <v>423</v>
      </c>
      <c r="C197" s="118"/>
      <c r="D197" s="6"/>
      <c r="E197" s="49"/>
      <c r="G197" s="118">
        <v>100</v>
      </c>
      <c r="H197" s="455">
        <v>2.46</v>
      </c>
      <c r="I197" s="200">
        <f>H197/G197*1000</f>
        <v>24.6</v>
      </c>
      <c r="J197" s="200"/>
      <c r="K197" s="118"/>
      <c r="L197" s="112"/>
      <c r="M197" s="200"/>
      <c r="N197" s="200"/>
      <c r="O197" s="118"/>
      <c r="P197" s="112"/>
      <c r="Q197" s="200"/>
      <c r="R197" s="262"/>
      <c r="S197" s="472"/>
      <c r="T197" s="102"/>
      <c r="U197" s="102"/>
      <c r="V197" s="102"/>
      <c r="W197" s="118"/>
      <c r="X197" s="6"/>
      <c r="Y197" s="3"/>
      <c r="Z197" s="200"/>
      <c r="AA197" s="118"/>
      <c r="AB197" s="36"/>
      <c r="AC197" s="49"/>
      <c r="AD197" s="49"/>
      <c r="AE197" s="31"/>
      <c r="AF197" s="127"/>
      <c r="AG197" s="121"/>
      <c r="AH197" s="93"/>
      <c r="AI197" s="165"/>
      <c r="AJ197" s="88"/>
      <c r="AK197" s="28" t="str">
        <f>B197</f>
        <v>Créme Nivéa pour les mains</v>
      </c>
    </row>
    <row r="198" spans="2:37" s="47" customFormat="1" ht="12.75">
      <c r="B198" s="28" t="s">
        <v>109</v>
      </c>
      <c r="C198" s="28"/>
      <c r="D198" s="27"/>
      <c r="E198" s="49"/>
      <c r="F198" s="49"/>
      <c r="G198" s="118">
        <v>100</v>
      </c>
      <c r="H198" s="59">
        <v>0.43</v>
      </c>
      <c r="I198" s="191"/>
      <c r="J198" s="257"/>
      <c r="K198" s="28"/>
      <c r="L198" s="112"/>
      <c r="M198" s="257"/>
      <c r="N198" s="257"/>
      <c r="O198" s="28"/>
      <c r="P198" s="112"/>
      <c r="Q198" s="257"/>
      <c r="R198" s="267"/>
      <c r="S198" s="475"/>
      <c r="T198" s="257"/>
      <c r="U198" s="257"/>
      <c r="V198" s="257"/>
      <c r="W198" s="106">
        <v>120</v>
      </c>
      <c r="X198" s="36">
        <v>0.49</v>
      </c>
      <c r="Y198" s="203">
        <f>X198/W198*100</f>
        <v>0.40833333333333327</v>
      </c>
      <c r="Z198" s="281"/>
      <c r="AA198" s="106">
        <v>120</v>
      </c>
      <c r="AB198" s="27">
        <v>0.71</v>
      </c>
      <c r="AE198" s="28"/>
      <c r="AF198" s="157"/>
      <c r="AG198" s="121"/>
      <c r="AI198" s="48"/>
      <c r="AK198" s="28" t="str">
        <f>B198</f>
        <v>Cotton démaquillage</v>
      </c>
    </row>
    <row r="199" spans="2:37" ht="12.75">
      <c r="B199" s="28" t="s">
        <v>142</v>
      </c>
      <c r="C199" s="118"/>
      <c r="D199" s="6"/>
      <c r="E199" s="49"/>
      <c r="G199" s="28"/>
      <c r="H199" s="56"/>
      <c r="J199" s="256"/>
      <c r="K199" s="28"/>
      <c r="L199" s="56"/>
      <c r="M199" s="256"/>
      <c r="N199" s="256"/>
      <c r="O199" s="28"/>
      <c r="P199" s="56"/>
      <c r="Q199" s="256"/>
      <c r="R199" s="267"/>
      <c r="S199" s="475"/>
      <c r="T199" s="257"/>
      <c r="U199" s="257"/>
      <c r="V199" s="257"/>
      <c r="W199" s="118"/>
      <c r="X199" s="6"/>
      <c r="Y199" s="3"/>
      <c r="Z199" s="200"/>
      <c r="AA199" s="118"/>
      <c r="AB199" s="27"/>
      <c r="AC199" s="49"/>
      <c r="AD199" s="49"/>
      <c r="AE199" s="118">
        <f>6*250</f>
        <v>1500</v>
      </c>
      <c r="AF199" s="127">
        <v>6.03</v>
      </c>
      <c r="AG199" s="121">
        <f>AF199+(AF199*AE$1/100)</f>
        <v>7.211880000000001</v>
      </c>
      <c r="AH199" s="102">
        <f>AG199/AE199*1000</f>
        <v>4.80792</v>
      </c>
      <c r="AI199" s="165"/>
      <c r="AJ199" s="88"/>
      <c r="AK199" s="28" t="str">
        <f t="shared" si="5"/>
        <v>Thaïti douche</v>
      </c>
    </row>
    <row r="200" spans="2:37" ht="12.75">
      <c r="B200" s="28" t="s">
        <v>163</v>
      </c>
      <c r="C200" s="118"/>
      <c r="D200" s="6"/>
      <c r="E200" s="49"/>
      <c r="G200" s="28"/>
      <c r="H200" s="56"/>
      <c r="J200" s="256"/>
      <c r="K200" s="28"/>
      <c r="L200" s="56"/>
      <c r="M200" s="256"/>
      <c r="N200" s="256"/>
      <c r="O200" s="28"/>
      <c r="P200" s="56"/>
      <c r="Q200" s="256"/>
      <c r="R200" s="267"/>
      <c r="S200" s="475"/>
      <c r="T200" s="257"/>
      <c r="U200" s="257"/>
      <c r="V200" s="257"/>
      <c r="W200" s="118"/>
      <c r="X200" s="6"/>
      <c r="Y200" s="3"/>
      <c r="Z200" s="200"/>
      <c r="AA200" s="118"/>
      <c r="AB200" s="27"/>
      <c r="AC200" s="49"/>
      <c r="AD200" s="49"/>
      <c r="AE200" s="28">
        <v>15</v>
      </c>
      <c r="AF200" s="127">
        <v>9.05</v>
      </c>
      <c r="AG200" s="121">
        <f>AF200+(AF200*AE$1/100)</f>
        <v>10.8238</v>
      </c>
      <c r="AH200" s="207">
        <f>AG200/AE200</f>
        <v>0.7215866666666667</v>
      </c>
      <c r="AI200" s="165"/>
      <c r="AJ200" s="88"/>
      <c r="AK200" s="28" t="str">
        <f t="shared" si="5"/>
        <v>Eponge pt gratante</v>
      </c>
    </row>
    <row r="201" spans="2:37" ht="12.75">
      <c r="B201" s="28" t="s">
        <v>105</v>
      </c>
      <c r="C201" s="118"/>
      <c r="D201" s="6"/>
      <c r="E201" s="49"/>
      <c r="G201" s="28">
        <v>1</v>
      </c>
      <c r="H201" s="112">
        <v>0.93</v>
      </c>
      <c r="I201" s="201"/>
      <c r="J201" s="256"/>
      <c r="K201" s="28"/>
      <c r="L201" s="112"/>
      <c r="M201" s="256"/>
      <c r="N201" s="256"/>
      <c r="O201" s="28"/>
      <c r="P201" s="112"/>
      <c r="Q201" s="256"/>
      <c r="R201" s="267"/>
      <c r="S201" s="475"/>
      <c r="T201" s="257"/>
      <c r="U201" s="257"/>
      <c r="V201" s="257"/>
      <c r="W201" s="118"/>
      <c r="X201" s="6">
        <v>1.19</v>
      </c>
      <c r="Y201" s="115"/>
      <c r="Z201" s="282"/>
      <c r="AA201" s="118"/>
      <c r="AB201" s="27"/>
      <c r="AC201" s="49"/>
      <c r="AD201" s="49"/>
      <c r="AE201" s="138" t="s">
        <v>106</v>
      </c>
      <c r="AF201" s="127">
        <v>0.55</v>
      </c>
      <c r="AG201" s="152">
        <f>AF201+(AF201*AE$1/100)</f>
        <v>0.6578</v>
      </c>
      <c r="AH201" s="88"/>
      <c r="AI201" s="165"/>
      <c r="AJ201" s="88"/>
      <c r="AK201" s="28" t="str">
        <f t="shared" si="5"/>
        <v>Gant Mapa</v>
      </c>
    </row>
    <row r="202" spans="2:37" ht="12.75">
      <c r="B202" s="28" t="s">
        <v>102</v>
      </c>
      <c r="C202" s="28"/>
      <c r="D202" s="27"/>
      <c r="E202" s="49"/>
      <c r="F202" s="49"/>
      <c r="G202" s="28">
        <v>10</v>
      </c>
      <c r="H202" s="6">
        <v>1.06</v>
      </c>
      <c r="I202" s="191"/>
      <c r="J202" s="257"/>
      <c r="K202" s="28"/>
      <c r="L202" s="6"/>
      <c r="M202" s="257"/>
      <c r="N202" s="257"/>
      <c r="O202" s="28"/>
      <c r="P202" s="6"/>
      <c r="Q202" s="257"/>
      <c r="R202" s="267"/>
      <c r="S202" s="475"/>
      <c r="T202" s="257"/>
      <c r="U202" s="257"/>
      <c r="V202" s="257"/>
      <c r="W202" s="28"/>
      <c r="X202" s="144"/>
      <c r="Y202" s="191"/>
      <c r="Z202" s="257"/>
      <c r="AA202" s="28">
        <v>100</v>
      </c>
      <c r="AB202" s="112">
        <v>14.9</v>
      </c>
      <c r="AC202" s="47"/>
      <c r="AD202" s="47"/>
      <c r="AE202" s="28">
        <v>100</v>
      </c>
      <c r="AF202" s="128">
        <v>3.13</v>
      </c>
      <c r="AG202" s="152">
        <f>AF202+(AF202*AE$1/100)</f>
        <v>3.74348</v>
      </c>
      <c r="AH202" s="173">
        <f>AG202/AE202</f>
        <v>0.0374348</v>
      </c>
      <c r="AI202" s="48"/>
      <c r="AJ202" s="47"/>
      <c r="AK202" s="28" t="str">
        <f t="shared" si="5"/>
        <v>Gant latex</v>
      </c>
    </row>
    <row r="203" spans="2:37" ht="12.75">
      <c r="B203" s="28" t="s">
        <v>108</v>
      </c>
      <c r="C203" s="28"/>
      <c r="D203" s="27"/>
      <c r="E203" s="49"/>
      <c r="F203" s="49"/>
      <c r="G203" s="28">
        <v>10</v>
      </c>
      <c r="H203" s="6">
        <v>1.06</v>
      </c>
      <c r="I203" s="191"/>
      <c r="J203" s="257"/>
      <c r="K203" s="28"/>
      <c r="L203" s="6"/>
      <c r="M203" s="257"/>
      <c r="N203" s="257"/>
      <c r="O203" s="28"/>
      <c r="P203" s="6"/>
      <c r="Q203" s="257"/>
      <c r="R203" s="267"/>
      <c r="S203" s="475"/>
      <c r="T203" s="257"/>
      <c r="U203" s="257"/>
      <c r="V203" s="257"/>
      <c r="W203" s="28">
        <v>10</v>
      </c>
      <c r="X203" s="27">
        <v>1.8</v>
      </c>
      <c r="Y203" s="191"/>
      <c r="Z203" s="257"/>
      <c r="AA203" s="28"/>
      <c r="AB203" s="144"/>
      <c r="AC203" s="47"/>
      <c r="AD203" s="47"/>
      <c r="AE203" s="28">
        <v>100</v>
      </c>
      <c r="AF203" s="157"/>
      <c r="AG203" s="121"/>
      <c r="AH203" s="9"/>
      <c r="AI203" s="48"/>
      <c r="AJ203" s="47"/>
      <c r="AK203" s="28" t="str">
        <f t="shared" si="5"/>
        <v>Gant Vinyl</v>
      </c>
    </row>
    <row r="204" spans="2:37" ht="12.75">
      <c r="B204" s="50" t="s">
        <v>127</v>
      </c>
      <c r="C204" s="50"/>
      <c r="D204" s="96"/>
      <c r="E204" s="183"/>
      <c r="F204" s="183"/>
      <c r="G204" s="50"/>
      <c r="H204" s="184"/>
      <c r="I204" s="40"/>
      <c r="J204" s="283"/>
      <c r="K204" s="50"/>
      <c r="L204" s="184"/>
      <c r="M204" s="283"/>
      <c r="N204" s="283"/>
      <c r="O204" s="50"/>
      <c r="P204" s="184"/>
      <c r="Q204" s="283"/>
      <c r="R204" s="487"/>
      <c r="S204" s="488"/>
      <c r="T204" s="283"/>
      <c r="U204" s="283"/>
      <c r="V204" s="283"/>
      <c r="W204" s="177"/>
      <c r="X204" s="96"/>
      <c r="Y204" s="40"/>
      <c r="Z204" s="283"/>
      <c r="AA204" s="177"/>
      <c r="AB204" s="96"/>
      <c r="AC204" s="40"/>
      <c r="AD204" s="40"/>
      <c r="AE204" s="50">
        <v>24</v>
      </c>
      <c r="AF204" s="148"/>
      <c r="AG204" s="178">
        <v>7.92</v>
      </c>
      <c r="AH204" s="173">
        <f>AG204/AE204</f>
        <v>0.33</v>
      </c>
      <c r="AI204" s="37"/>
      <c r="AJ204" s="39"/>
      <c r="AK204" s="50" t="str">
        <f t="shared" si="5"/>
        <v>Colle UHU</v>
      </c>
    </row>
    <row r="205" spans="2:37" ht="12.75">
      <c r="B205" s="28" t="s">
        <v>128</v>
      </c>
      <c r="C205" s="28"/>
      <c r="D205" s="112"/>
      <c r="E205" s="49"/>
      <c r="F205" s="49"/>
      <c r="G205" s="28"/>
      <c r="H205" s="185"/>
      <c r="I205" s="47"/>
      <c r="J205" s="257"/>
      <c r="K205" s="28"/>
      <c r="L205" s="185"/>
      <c r="M205" s="257"/>
      <c r="N205" s="257"/>
      <c r="O205" s="28"/>
      <c r="P205" s="185"/>
      <c r="Q205" s="257"/>
      <c r="R205" s="267"/>
      <c r="S205" s="475"/>
      <c r="T205" s="257"/>
      <c r="U205" s="257"/>
      <c r="V205" s="257"/>
      <c r="W205" s="106"/>
      <c r="X205" s="112"/>
      <c r="Y205" s="47"/>
      <c r="Z205" s="257"/>
      <c r="AA205" s="106"/>
      <c r="AB205" s="112"/>
      <c r="AC205" s="47"/>
      <c r="AD205" s="47"/>
      <c r="AE205" s="28">
        <v>12</v>
      </c>
      <c r="AF205" s="157">
        <v>9.02</v>
      </c>
      <c r="AG205" s="153">
        <f>AF205+(AF205*AE$1/100)</f>
        <v>10.78792</v>
      </c>
      <c r="AH205" s="173">
        <f>AG205/AE205</f>
        <v>0.8989933333333333</v>
      </c>
      <c r="AI205" s="48"/>
      <c r="AJ205" s="7"/>
      <c r="AK205" s="28" t="str">
        <f t="shared" si="5"/>
        <v>Marquer effaçable</v>
      </c>
    </row>
    <row r="206" spans="2:37" ht="12.75">
      <c r="B206" s="28" t="s">
        <v>129</v>
      </c>
      <c r="C206" s="28"/>
      <c r="D206" s="112"/>
      <c r="E206" s="49"/>
      <c r="F206" s="49"/>
      <c r="G206" s="28"/>
      <c r="H206" s="185"/>
      <c r="I206" s="47"/>
      <c r="J206" s="47"/>
      <c r="K206" s="28"/>
      <c r="L206" s="185"/>
      <c r="M206" s="257"/>
      <c r="N206" s="47"/>
      <c r="O206" s="28"/>
      <c r="P206" s="185"/>
      <c r="Q206" s="257"/>
      <c r="R206" s="7"/>
      <c r="S206" s="447"/>
      <c r="T206" s="47"/>
      <c r="U206" s="47"/>
      <c r="V206" s="47"/>
      <c r="W206" s="106"/>
      <c r="X206" s="112"/>
      <c r="Y206" s="47"/>
      <c r="Z206" s="257"/>
      <c r="AA206" s="106"/>
      <c r="AB206" s="112"/>
      <c r="AC206" s="47"/>
      <c r="AD206" s="47"/>
      <c r="AE206" s="28">
        <v>60</v>
      </c>
      <c r="AF206" s="157">
        <v>11.5</v>
      </c>
      <c r="AG206" s="153">
        <f>AF206+(AF206*AE$1/100)</f>
        <v>13.754</v>
      </c>
      <c r="AH206" s="173">
        <f>AG206/AE206</f>
        <v>0.22923333333333332</v>
      </c>
      <c r="AI206" s="48"/>
      <c r="AJ206" s="7"/>
      <c r="AK206" s="28" t="str">
        <f t="shared" si="5"/>
        <v>Porte mine 0,7mm</v>
      </c>
    </row>
    <row r="207" spans="2:37" ht="12.75">
      <c r="B207" s="29" t="s">
        <v>130</v>
      </c>
      <c r="C207" s="29"/>
      <c r="D207" s="32"/>
      <c r="E207" s="13"/>
      <c r="F207" s="13"/>
      <c r="G207" s="29"/>
      <c r="H207" s="186"/>
      <c r="I207" s="9"/>
      <c r="J207" s="9"/>
      <c r="K207" s="29"/>
      <c r="L207" s="186"/>
      <c r="M207" s="265"/>
      <c r="N207" s="9"/>
      <c r="O207" s="29"/>
      <c r="P207" s="186"/>
      <c r="Q207" s="265"/>
      <c r="R207" s="10"/>
      <c r="S207" s="198"/>
      <c r="T207" s="9"/>
      <c r="U207" s="9"/>
      <c r="V207" s="9"/>
      <c r="W207" s="149">
        <v>5</v>
      </c>
      <c r="X207" s="32">
        <v>1.3</v>
      </c>
      <c r="Y207" s="179">
        <f>X207/W207</f>
        <v>0.26</v>
      </c>
      <c r="Z207" s="284"/>
      <c r="AA207" s="149"/>
      <c r="AB207" s="32"/>
      <c r="AC207" s="9"/>
      <c r="AD207" s="9"/>
      <c r="AE207" s="29">
        <v>4</v>
      </c>
      <c r="AF207" s="137">
        <v>0.7</v>
      </c>
      <c r="AG207" s="188">
        <f>AF207+(AF207*AE$1/100)</f>
        <v>0.8371999999999999</v>
      </c>
      <c r="AH207" s="179">
        <f>AG207/AE207</f>
        <v>0.20929999999999999</v>
      </c>
      <c r="AI207" s="11"/>
      <c r="AJ207" s="10"/>
      <c r="AK207" s="29" t="str">
        <f t="shared" si="5"/>
        <v>Bic</v>
      </c>
    </row>
    <row r="208" spans="2:37" ht="12.75">
      <c r="B208" s="414"/>
      <c r="C208" s="414"/>
      <c r="D208" s="27"/>
      <c r="E208" s="49"/>
      <c r="F208" s="49"/>
      <c r="G208" s="414"/>
      <c r="H208" s="144"/>
      <c r="I208" s="47"/>
      <c r="J208" s="47"/>
      <c r="K208" s="414"/>
      <c r="L208" s="144"/>
      <c r="M208" s="257"/>
      <c r="N208" s="47"/>
      <c r="O208" s="414"/>
      <c r="P208" s="144"/>
      <c r="Q208" s="257"/>
      <c r="R208" s="47"/>
      <c r="S208" s="47"/>
      <c r="T208" s="47"/>
      <c r="U208" s="47"/>
      <c r="V208" s="47"/>
      <c r="W208" s="415"/>
      <c r="X208" s="27"/>
      <c r="Y208" s="173"/>
      <c r="Z208" s="416"/>
      <c r="AA208" s="415"/>
      <c r="AB208" s="27"/>
      <c r="AC208" s="47"/>
      <c r="AD208" s="47"/>
      <c r="AE208" s="414"/>
      <c r="AF208" s="47"/>
      <c r="AG208" s="152"/>
      <c r="AH208" s="173"/>
      <c r="AI208" s="48"/>
      <c r="AJ208" s="47"/>
      <c r="AK208" s="414"/>
    </row>
    <row r="209" spans="2:37" ht="12.75">
      <c r="B209" s="414"/>
      <c r="C209" s="414"/>
      <c r="D209" s="27"/>
      <c r="E209" s="49"/>
      <c r="F209" s="49"/>
      <c r="G209" s="414"/>
      <c r="H209" s="144"/>
      <c r="I209" s="47"/>
      <c r="J209" s="47"/>
      <c r="K209" s="414"/>
      <c r="L209" s="144"/>
      <c r="M209" s="257"/>
      <c r="N209" s="47"/>
      <c r="O209" s="414"/>
      <c r="P209" s="144"/>
      <c r="Q209" s="257"/>
      <c r="R209" s="47"/>
      <c r="S209" s="47"/>
      <c r="T209" s="47"/>
      <c r="U209" s="47"/>
      <c r="V209" s="47"/>
      <c r="W209" s="415"/>
      <c r="X209" s="27"/>
      <c r="Y209" s="173"/>
      <c r="Z209" s="416"/>
      <c r="AA209" s="415"/>
      <c r="AB209" s="27"/>
      <c r="AC209" s="47"/>
      <c r="AD209" s="47"/>
      <c r="AE209" s="414"/>
      <c r="AF209" s="47"/>
      <c r="AG209" s="152"/>
      <c r="AH209" s="173"/>
      <c r="AI209" s="48"/>
      <c r="AJ209" s="47"/>
      <c r="AK209" s="414"/>
    </row>
    <row r="210" spans="2:37" ht="12.75">
      <c r="B210" s="414"/>
      <c r="C210" s="414"/>
      <c r="D210" s="27"/>
      <c r="E210" s="49"/>
      <c r="F210" s="49"/>
      <c r="G210" s="414"/>
      <c r="H210" s="144"/>
      <c r="I210" s="47"/>
      <c r="J210" s="47"/>
      <c r="K210" s="414"/>
      <c r="L210" s="144"/>
      <c r="M210" s="257"/>
      <c r="N210" s="47"/>
      <c r="O210" s="414"/>
      <c r="P210" s="144"/>
      <c r="Q210" s="257"/>
      <c r="R210" s="47"/>
      <c r="S210" s="47"/>
      <c r="T210" s="47"/>
      <c r="U210" s="47"/>
      <c r="V210" s="47"/>
      <c r="W210" s="415"/>
      <c r="X210" s="27"/>
      <c r="Y210" s="173"/>
      <c r="Z210" s="416"/>
      <c r="AA210" s="415"/>
      <c r="AB210" s="27"/>
      <c r="AC210" s="47"/>
      <c r="AD210" s="47"/>
      <c r="AE210" s="414"/>
      <c r="AF210" s="47"/>
      <c r="AG210" s="152"/>
      <c r="AH210" s="173"/>
      <c r="AI210" s="48"/>
      <c r="AJ210" s="47"/>
      <c r="AK210" s="414"/>
    </row>
    <row r="211" spans="2:37" ht="12.75">
      <c r="B211" s="414"/>
      <c r="C211" s="414"/>
      <c r="D211" s="27"/>
      <c r="E211" s="49"/>
      <c r="F211" s="49"/>
      <c r="G211" s="414"/>
      <c r="H211" s="144"/>
      <c r="I211" s="47"/>
      <c r="J211" s="47"/>
      <c r="K211" s="414"/>
      <c r="L211" s="144"/>
      <c r="M211" s="257"/>
      <c r="N211" s="47"/>
      <c r="O211" s="414"/>
      <c r="P211" s="144"/>
      <c r="Q211" s="257"/>
      <c r="R211" s="47"/>
      <c r="S211" s="47"/>
      <c r="T211" s="47"/>
      <c r="U211" s="47"/>
      <c r="V211" s="47"/>
      <c r="W211" s="415"/>
      <c r="X211" s="27"/>
      <c r="Y211" s="173"/>
      <c r="Z211" s="416"/>
      <c r="AA211" s="415"/>
      <c r="AB211" s="27"/>
      <c r="AC211" s="47"/>
      <c r="AD211" s="47"/>
      <c r="AE211" s="414"/>
      <c r="AF211" s="47"/>
      <c r="AG211" s="152"/>
      <c r="AH211" s="173"/>
      <c r="AI211" s="48"/>
      <c r="AJ211" s="47"/>
      <c r="AK211" s="414"/>
    </row>
    <row r="212" spans="2:5" ht="12.75">
      <c r="B212" s="470" t="s">
        <v>442</v>
      </c>
      <c r="C212" s="23">
        <v>200</v>
      </c>
      <c r="D212" s="4">
        <v>2.99</v>
      </c>
      <c r="E212" s="471">
        <f>D212/C212*1000</f>
        <v>14.950000000000001</v>
      </c>
    </row>
    <row r="213" spans="3:5" ht="12.75">
      <c r="C213" s="23">
        <v>200</v>
      </c>
      <c r="D213" s="4">
        <v>1.99</v>
      </c>
      <c r="E213" s="471">
        <f>D213/C213*1000</f>
        <v>9.950000000000001</v>
      </c>
    </row>
    <row r="214" spans="3:5" ht="12.75">
      <c r="C214" s="23">
        <v>500</v>
      </c>
      <c r="D214" s="4">
        <v>5.49</v>
      </c>
      <c r="E214" s="471">
        <f>D214/C214*1000</f>
        <v>10.98</v>
      </c>
    </row>
    <row r="215" ht="12.75"/>
    <row r="216" ht="12.75"/>
    <row r="217" ht="12.75"/>
    <row r="218" ht="12.75"/>
    <row r="219" spans="31:37" ht="12.75">
      <c r="AE219" s="50">
        <v>12</v>
      </c>
      <c r="AF219" s="156">
        <v>11.4</v>
      </c>
      <c r="AG219" s="160">
        <f>AF219+(AF219*AE$1/100)</f>
        <v>13.634400000000001</v>
      </c>
      <c r="AH219" s="161">
        <f>AG219/AE219</f>
        <v>1.1362</v>
      </c>
      <c r="AI219" s="169"/>
      <c r="AJ219" s="148"/>
      <c r="AK219" s="50" t="s">
        <v>120</v>
      </c>
    </row>
    <row r="220" spans="31:37" ht="12.75">
      <c r="AE220" s="28">
        <v>10</v>
      </c>
      <c r="AF220" s="157">
        <v>8</v>
      </c>
      <c r="AG220" s="162">
        <f>AF220+(AF220*AE$1/100)</f>
        <v>9.568</v>
      </c>
      <c r="AH220" s="163">
        <f>AG220/AE220</f>
        <v>0.9568</v>
      </c>
      <c r="AI220" s="170"/>
      <c r="AJ220" s="157"/>
      <c r="AK220" s="28" t="s">
        <v>121</v>
      </c>
    </row>
    <row r="221" spans="31:37" ht="12.75">
      <c r="AE221" s="29">
        <v>20</v>
      </c>
      <c r="AF221" s="137">
        <v>10.5</v>
      </c>
      <c r="AG221" s="158">
        <f>AF221+(AF221*AE$1/100)</f>
        <v>12.558</v>
      </c>
      <c r="AH221" s="159">
        <f>AG221/AE221</f>
        <v>0.6279</v>
      </c>
      <c r="AI221" s="171"/>
      <c r="AJ221" s="137"/>
      <c r="AK221" s="29" t="s">
        <v>122</v>
      </c>
    </row>
    <row r="222" ht="12.75"/>
    <row r="223" spans="2:31" ht="12.75">
      <c r="B223" t="s">
        <v>151</v>
      </c>
      <c r="X223">
        <v>0.56</v>
      </c>
      <c r="AB223">
        <v>1.08</v>
      </c>
      <c r="AE223" t="s">
        <v>118</v>
      </c>
    </row>
    <row r="224" spans="2:31" ht="12.75">
      <c r="B224" s="50" t="s">
        <v>144</v>
      </c>
      <c r="W224" s="192">
        <v>1</v>
      </c>
      <c r="X224" s="46">
        <v>7.8</v>
      </c>
      <c r="Y224" s="40"/>
      <c r="Z224" s="283"/>
      <c r="AA224" s="50"/>
      <c r="AB224" s="40"/>
      <c r="AC224" s="40"/>
      <c r="AD224" s="47"/>
      <c r="AE224" t="s">
        <v>119</v>
      </c>
    </row>
    <row r="225" spans="2:30" ht="12.75">
      <c r="B225" s="20" t="s">
        <v>148</v>
      </c>
      <c r="W225" s="28"/>
      <c r="X225" s="56">
        <v>8.2</v>
      </c>
      <c r="AA225" s="28"/>
      <c r="AB225" s="47"/>
      <c r="AC225" s="47"/>
      <c r="AD225" s="47"/>
    </row>
    <row r="226" spans="2:37" ht="12.75">
      <c r="B226" s="28" t="s">
        <v>147</v>
      </c>
      <c r="W226" s="30">
        <v>500</v>
      </c>
      <c r="X226" s="56">
        <v>3.95</v>
      </c>
      <c r="Y226" s="60">
        <f>X226/W226*1000</f>
        <v>7.9</v>
      </c>
      <c r="Z226" s="89"/>
      <c r="AA226" s="30">
        <v>300</v>
      </c>
      <c r="AB226" s="47">
        <v>5.43</v>
      </c>
      <c r="AC226" s="58">
        <f>AB226/AA226*1000</f>
        <v>18.099999999999998</v>
      </c>
      <c r="AD226" s="58"/>
      <c r="AE226" s="50"/>
      <c r="AF226" s="148">
        <v>2.45</v>
      </c>
      <c r="AG226" s="160">
        <f>AF226+(AF226*AE$1/100)</f>
        <v>2.9302</v>
      </c>
      <c r="AH226" s="148"/>
      <c r="AI226" s="169"/>
      <c r="AJ226" s="148"/>
      <c r="AK226" s="50" t="s">
        <v>137</v>
      </c>
    </row>
    <row r="227" spans="2:37" ht="12.75">
      <c r="B227" s="21" t="s">
        <v>146</v>
      </c>
      <c r="W227" s="29">
        <v>10</v>
      </c>
      <c r="X227" s="145">
        <v>2.7</v>
      </c>
      <c r="Y227" s="9"/>
      <c r="Z227" s="265"/>
      <c r="AA227" s="29"/>
      <c r="AB227" s="198"/>
      <c r="AC227" s="9"/>
      <c r="AD227" s="47"/>
      <c r="AE227" s="28"/>
      <c r="AF227" s="157">
        <v>2.5</v>
      </c>
      <c r="AG227" s="162">
        <f>AF227+(AF227*AE$1/100)</f>
        <v>2.99</v>
      </c>
      <c r="AH227" s="157"/>
      <c r="AI227" s="170"/>
      <c r="AJ227" s="157"/>
      <c r="AK227" s="28" t="s">
        <v>138</v>
      </c>
    </row>
    <row r="228" spans="2:37" ht="12.75">
      <c r="B228" s="29" t="s">
        <v>145</v>
      </c>
      <c r="W228" s="29"/>
      <c r="X228" s="19">
        <v>1.36</v>
      </c>
      <c r="Y228" s="9"/>
      <c r="Z228" s="265"/>
      <c r="AA228" s="29"/>
      <c r="AB228" s="9"/>
      <c r="AC228" s="9"/>
      <c r="AD228" s="47"/>
      <c r="AE228" s="28"/>
      <c r="AF228" s="157">
        <v>2.6</v>
      </c>
      <c r="AG228" s="162">
        <f>AF228+(AF228*AE$1/100)</f>
        <v>3.1096000000000004</v>
      </c>
      <c r="AH228" s="157"/>
      <c r="AI228" s="170"/>
      <c r="AJ228" s="157"/>
      <c r="AK228" s="28" t="s">
        <v>139</v>
      </c>
    </row>
    <row r="229" spans="2:37" ht="12.75">
      <c r="B229" s="194" t="s">
        <v>149</v>
      </c>
      <c r="W229" s="195">
        <v>150</v>
      </c>
      <c r="X229" s="182">
        <v>0.55</v>
      </c>
      <c r="Y229" s="196">
        <f>X229/W229*1000</f>
        <v>3.666666666666667</v>
      </c>
      <c r="Z229" s="89"/>
      <c r="AA229" s="30">
        <v>480</v>
      </c>
      <c r="AB229" s="47">
        <v>3.43</v>
      </c>
      <c r="AC229" s="58">
        <f>AB229/AA229*1000</f>
        <v>7.145833333333334</v>
      </c>
      <c r="AD229" s="58"/>
      <c r="AE229" s="29"/>
      <c r="AF229" s="137">
        <v>5.2</v>
      </c>
      <c r="AG229" s="158">
        <f>AF229+(AF229*AE$1/100)</f>
        <v>6.219200000000001</v>
      </c>
      <c r="AH229" s="137"/>
      <c r="AI229" s="171"/>
      <c r="AJ229" s="137"/>
      <c r="AK229" s="29" t="s">
        <v>140</v>
      </c>
    </row>
    <row r="230" spans="2:30" ht="12.75">
      <c r="B230" s="21" t="s">
        <v>150</v>
      </c>
      <c r="W230" s="193">
        <v>227</v>
      </c>
      <c r="X230" s="145">
        <v>0.75</v>
      </c>
      <c r="Y230" s="197">
        <f>X230/W230*1000</f>
        <v>3.303964757709251</v>
      </c>
      <c r="Z230" s="280"/>
      <c r="AA230" s="193">
        <v>380</v>
      </c>
      <c r="AB230" s="9">
        <v>2.9</v>
      </c>
      <c r="AC230" s="147">
        <f>AB230/AA230*1000</f>
        <v>7.63157894736842</v>
      </c>
      <c r="AD230" s="58"/>
    </row>
    <row r="231" spans="2:26" ht="12.75">
      <c r="B231" s="209" t="s">
        <v>177</v>
      </c>
      <c r="W231" s="209"/>
      <c r="X231" s="210">
        <v>2.3</v>
      </c>
      <c r="Y231" s="211"/>
      <c r="Z231" s="257"/>
    </row>
    <row r="232" spans="2:26" ht="12.75">
      <c r="B232" s="209" t="s">
        <v>178</v>
      </c>
      <c r="W232" s="211"/>
      <c r="X232" s="210">
        <v>0.55</v>
      </c>
      <c r="Y232" s="211"/>
      <c r="Z232" s="257"/>
    </row>
    <row r="235" spans="2:23" ht="12.75">
      <c r="B235" s="451" t="s">
        <v>408</v>
      </c>
      <c r="K235" s="2">
        <v>5.75</v>
      </c>
      <c r="W235" s="354" t="s">
        <v>197</v>
      </c>
    </row>
    <row r="236" spans="2:23" ht="12.75">
      <c r="B236" s="451"/>
      <c r="K236" s="2">
        <v>3.95</v>
      </c>
      <c r="L236" s="452" t="s">
        <v>412</v>
      </c>
      <c r="W236" s="354" t="s">
        <v>411</v>
      </c>
    </row>
    <row r="237" spans="2:23" ht="12.75">
      <c r="B237" s="451" t="s">
        <v>409</v>
      </c>
      <c r="K237" s="2">
        <v>5.99</v>
      </c>
      <c r="W237" s="354" t="s">
        <v>410</v>
      </c>
    </row>
    <row r="238" spans="2:23" ht="12.75">
      <c r="B238" s="451" t="s">
        <v>409</v>
      </c>
      <c r="K238" s="2">
        <v>2.99</v>
      </c>
      <c r="L238" s="452" t="s">
        <v>412</v>
      </c>
      <c r="W238" s="354" t="s">
        <v>410</v>
      </c>
    </row>
    <row r="240" spans="2:23" ht="12.75">
      <c r="B240" s="451" t="s">
        <v>413</v>
      </c>
      <c r="K240" s="2">
        <v>1.39</v>
      </c>
      <c r="W240" s="354" t="s">
        <v>414</v>
      </c>
    </row>
  </sheetData>
  <sheetProtection/>
  <mergeCells count="15">
    <mergeCell ref="AA1:AD1"/>
    <mergeCell ref="W1:Z1"/>
    <mergeCell ref="C1:F1"/>
    <mergeCell ref="G1:J1"/>
    <mergeCell ref="O1:R1"/>
    <mergeCell ref="A45:A52"/>
    <mergeCell ref="S1:V1"/>
    <mergeCell ref="A138:A171"/>
    <mergeCell ref="A53:A57"/>
    <mergeCell ref="A58:A59"/>
    <mergeCell ref="A75:A88"/>
    <mergeCell ref="K1:N1"/>
    <mergeCell ref="A60:A64"/>
    <mergeCell ref="A93:A97"/>
    <mergeCell ref="A2:A25"/>
  </mergeCells>
  <printOptions/>
  <pageMargins left="0.25" right="0.25" top="0.22" bottom="0.95" header="0.17" footer="0.25"/>
  <pageSetup fitToHeight="2" fitToWidth="1" horizontalDpi="600" verticalDpi="600" orientation="landscape" paperSize="9" scale="6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7"/>
  <sheetViews>
    <sheetView zoomScalePageLayoutView="0" workbookViewId="0" topLeftCell="A1">
      <pane ySplit="1" topLeftCell="A86" activePane="bottomLeft" state="frozen"/>
      <selection pane="topLeft" activeCell="A1" sqref="A1"/>
      <selection pane="bottomLeft" activeCell="J35" sqref="J35"/>
    </sheetView>
  </sheetViews>
  <sheetFormatPr defaultColWidth="11.421875" defaultRowHeight="12.75"/>
  <cols>
    <col min="1" max="1" width="9.57421875" style="355" bestFit="1" customWidth="1"/>
    <col min="2" max="2" width="19.8515625" style="0" bestFit="1" customWidth="1"/>
    <col min="3" max="3" width="10.7109375" style="0" bestFit="1" customWidth="1"/>
    <col min="5" max="5" width="8.140625" style="0" bestFit="1" customWidth="1"/>
    <col min="6" max="6" width="6.00390625" style="0" bestFit="1" customWidth="1"/>
    <col min="7" max="7" width="7.8515625" style="0" bestFit="1" customWidth="1"/>
    <col min="8" max="8" width="7.7109375" style="0" bestFit="1" customWidth="1"/>
    <col min="9" max="9" width="8.28125" style="0" bestFit="1" customWidth="1"/>
    <col min="10" max="10" width="28.7109375" style="0" bestFit="1" customWidth="1"/>
  </cols>
  <sheetData>
    <row r="1" spans="1:12" s="360" customFormat="1" ht="12.75">
      <c r="A1" s="370" t="s">
        <v>320</v>
      </c>
      <c r="B1" s="514" t="s">
        <v>321</v>
      </c>
      <c r="C1" s="515"/>
      <c r="D1" s="370" t="s">
        <v>322</v>
      </c>
      <c r="E1" s="370" t="s">
        <v>271</v>
      </c>
      <c r="F1" s="370" t="s">
        <v>323</v>
      </c>
      <c r="G1" s="370" t="s">
        <v>7</v>
      </c>
      <c r="H1" s="370" t="s">
        <v>9</v>
      </c>
      <c r="I1" s="370" t="s">
        <v>341</v>
      </c>
      <c r="J1" s="370" t="s">
        <v>324</v>
      </c>
      <c r="K1" s="370" t="s">
        <v>325</v>
      </c>
      <c r="L1" s="360" t="s">
        <v>347</v>
      </c>
    </row>
    <row r="2" spans="1:14" ht="12.75">
      <c r="A2" s="371" t="s">
        <v>0</v>
      </c>
      <c r="B2" s="372" t="s">
        <v>261</v>
      </c>
      <c r="C2" s="373"/>
      <c r="D2" s="374">
        <v>145</v>
      </c>
      <c r="E2" s="40"/>
      <c r="F2" s="40">
        <v>0.75</v>
      </c>
      <c r="G2" s="40"/>
      <c r="H2" s="40"/>
      <c r="I2" s="40"/>
      <c r="J2" s="40"/>
      <c r="K2" s="40"/>
      <c r="L2" s="40"/>
      <c r="M2" s="40"/>
      <c r="N2" s="39"/>
    </row>
    <row r="3" spans="1:14" ht="12.75">
      <c r="A3" s="375"/>
      <c r="B3" s="361" t="s">
        <v>349</v>
      </c>
      <c r="C3" s="361"/>
      <c r="D3" s="365">
        <v>750</v>
      </c>
      <c r="E3" s="368">
        <f>F3/D3*1000</f>
        <v>1.2533333333333332</v>
      </c>
      <c r="F3" s="47">
        <v>0.94</v>
      </c>
      <c r="G3" s="47"/>
      <c r="H3" s="47"/>
      <c r="I3" s="47"/>
      <c r="J3" s="47"/>
      <c r="K3" s="361" t="s">
        <v>350</v>
      </c>
      <c r="L3" s="47"/>
      <c r="M3" s="47"/>
      <c r="N3" s="7"/>
    </row>
    <row r="4" spans="1:14" ht="12.75">
      <c r="A4" s="375"/>
      <c r="B4" s="361" t="s">
        <v>298</v>
      </c>
      <c r="C4" s="47"/>
      <c r="D4" s="365">
        <v>500</v>
      </c>
      <c r="E4" s="368">
        <f>F4/D4*1000</f>
        <v>1.34</v>
      </c>
      <c r="F4" s="47">
        <v>0.67</v>
      </c>
      <c r="G4" s="47"/>
      <c r="H4" s="47"/>
      <c r="I4" s="47"/>
      <c r="J4" s="47"/>
      <c r="K4" s="47"/>
      <c r="L4" s="47"/>
      <c r="M4" s="47"/>
      <c r="N4" s="7"/>
    </row>
    <row r="5" spans="1:14" ht="12.75">
      <c r="A5" s="375"/>
      <c r="B5" s="361" t="s">
        <v>299</v>
      </c>
      <c r="C5" s="47"/>
      <c r="D5" s="47"/>
      <c r="E5" s="47"/>
      <c r="F5" s="47">
        <v>1.65</v>
      </c>
      <c r="G5" s="47"/>
      <c r="H5" s="47"/>
      <c r="I5" s="47"/>
      <c r="J5" s="47"/>
      <c r="K5" s="47"/>
      <c r="L5" s="47"/>
      <c r="M5" s="47"/>
      <c r="N5" s="7"/>
    </row>
    <row r="6" spans="1:14" ht="12.75">
      <c r="A6" s="375"/>
      <c r="B6" s="361" t="s">
        <v>300</v>
      </c>
      <c r="C6" s="47"/>
      <c r="D6" s="47"/>
      <c r="E6" s="47"/>
      <c r="F6" s="47">
        <v>1.59</v>
      </c>
      <c r="G6" s="47"/>
      <c r="H6" s="47"/>
      <c r="I6" s="47"/>
      <c r="J6" s="47"/>
      <c r="K6" s="47"/>
      <c r="L6" s="47"/>
      <c r="M6" s="47"/>
      <c r="N6" s="7"/>
    </row>
    <row r="7" spans="1:14" ht="12.75">
      <c r="A7" s="375"/>
      <c r="B7" s="361" t="s">
        <v>302</v>
      </c>
      <c r="C7" s="361"/>
      <c r="D7" s="47"/>
      <c r="E7" s="47"/>
      <c r="F7" s="47">
        <v>0.75</v>
      </c>
      <c r="G7" s="47"/>
      <c r="H7" s="47"/>
      <c r="I7" s="47"/>
      <c r="J7" s="47"/>
      <c r="K7" s="47"/>
      <c r="L7" s="47"/>
      <c r="M7" s="47"/>
      <c r="N7" s="7"/>
    </row>
    <row r="8" spans="1:14" ht="12.75">
      <c r="A8" s="375"/>
      <c r="B8" s="361" t="s">
        <v>301</v>
      </c>
      <c r="C8" s="47"/>
      <c r="D8" s="365">
        <v>180</v>
      </c>
      <c r="E8" s="368">
        <f>F8/D8*1000</f>
        <v>3.833333333333333</v>
      </c>
      <c r="F8" s="47">
        <v>0.69</v>
      </c>
      <c r="G8" s="47"/>
      <c r="H8" s="47"/>
      <c r="I8" s="47"/>
      <c r="J8" s="47"/>
      <c r="K8" s="47"/>
      <c r="L8" s="47"/>
      <c r="M8" s="47"/>
      <c r="N8" s="7"/>
    </row>
    <row r="9" spans="1:14" ht="12.75">
      <c r="A9" s="375"/>
      <c r="B9" s="361" t="s">
        <v>308</v>
      </c>
      <c r="C9" s="361"/>
      <c r="D9" s="47"/>
      <c r="E9" s="47"/>
      <c r="F9" s="47">
        <v>2.99</v>
      </c>
      <c r="G9" s="47"/>
      <c r="H9" s="47"/>
      <c r="I9" s="47"/>
      <c r="J9" s="47"/>
      <c r="K9" s="47"/>
      <c r="L9" s="47"/>
      <c r="M9" s="47"/>
      <c r="N9" s="7"/>
    </row>
    <row r="10" spans="1:14" ht="12.75">
      <c r="A10" s="375"/>
      <c r="B10" s="361" t="s">
        <v>312</v>
      </c>
      <c r="C10" s="361"/>
      <c r="D10" s="47"/>
      <c r="E10" s="47"/>
      <c r="F10" s="47">
        <v>0.89</v>
      </c>
      <c r="G10" s="47"/>
      <c r="H10" s="47"/>
      <c r="I10" s="47"/>
      <c r="J10" s="47"/>
      <c r="K10" s="47"/>
      <c r="L10" s="47"/>
      <c r="M10" s="47"/>
      <c r="N10" s="7"/>
    </row>
    <row r="11" spans="1:14" ht="12.75">
      <c r="A11" s="375"/>
      <c r="B11" s="356" t="s">
        <v>306</v>
      </c>
      <c r="C11" s="361"/>
      <c r="D11" s="365">
        <v>280</v>
      </c>
      <c r="E11" s="368">
        <f>F11/D11*1000</f>
        <v>9.107142857142858</v>
      </c>
      <c r="F11" s="47">
        <v>2.55</v>
      </c>
      <c r="G11" s="47"/>
      <c r="H11" s="47"/>
      <c r="I11" s="47"/>
      <c r="J11" s="47"/>
      <c r="K11" s="47"/>
      <c r="L11" s="47"/>
      <c r="M11" s="47"/>
      <c r="N11" s="7"/>
    </row>
    <row r="12" spans="1:14" ht="12.75">
      <c r="A12" s="375"/>
      <c r="B12" s="361" t="s">
        <v>343</v>
      </c>
      <c r="C12" s="361" t="s">
        <v>373</v>
      </c>
      <c r="D12" s="365">
        <v>300</v>
      </c>
      <c r="E12" s="368">
        <f>F12/D12*1000</f>
        <v>33</v>
      </c>
      <c r="F12" s="257">
        <v>9.9</v>
      </c>
      <c r="G12" s="47"/>
      <c r="H12" s="47"/>
      <c r="I12" s="47"/>
      <c r="J12" s="47"/>
      <c r="K12" s="47" t="s">
        <v>369</v>
      </c>
      <c r="L12" s="47"/>
      <c r="M12" s="361"/>
      <c r="N12" s="7"/>
    </row>
    <row r="13" spans="1:14" ht="12.75">
      <c r="A13" s="375"/>
      <c r="B13" s="361" t="s">
        <v>360</v>
      </c>
      <c r="C13" s="361"/>
      <c r="D13" s="365"/>
      <c r="E13" s="47"/>
      <c r="F13" s="47">
        <v>2.99</v>
      </c>
      <c r="G13" s="47"/>
      <c r="H13" s="47"/>
      <c r="I13" s="47"/>
      <c r="J13" s="47"/>
      <c r="K13" s="47"/>
      <c r="L13" s="47"/>
      <c r="M13" s="47"/>
      <c r="N13" s="7"/>
    </row>
    <row r="14" spans="1:14" ht="12.75">
      <c r="A14" s="375"/>
      <c r="B14" s="364" t="s">
        <v>385</v>
      </c>
      <c r="C14" s="361"/>
      <c r="D14" s="365">
        <v>100</v>
      </c>
      <c r="E14" s="368">
        <f>F14/D14*1000</f>
        <v>15.5</v>
      </c>
      <c r="F14" s="257">
        <v>1.55</v>
      </c>
      <c r="G14" s="47"/>
      <c r="H14" s="47"/>
      <c r="I14" s="47"/>
      <c r="J14" s="47"/>
      <c r="K14" s="47"/>
      <c r="L14" s="47"/>
      <c r="M14" s="47"/>
      <c r="N14" s="7"/>
    </row>
    <row r="15" spans="1:14" ht="12.75">
      <c r="A15" s="375"/>
      <c r="B15" s="356" t="s">
        <v>370</v>
      </c>
      <c r="C15" s="356"/>
      <c r="D15" s="357"/>
      <c r="E15" s="9"/>
      <c r="F15" s="9">
        <v>0.75</v>
      </c>
      <c r="G15" s="9">
        <v>1.5</v>
      </c>
      <c r="H15" s="9"/>
      <c r="I15" s="9"/>
      <c r="J15" s="9"/>
      <c r="K15" s="9"/>
      <c r="L15" s="47"/>
      <c r="M15" s="47"/>
      <c r="N15" s="7"/>
    </row>
    <row r="16" spans="1:14" ht="12.75">
      <c r="A16" s="516" t="s">
        <v>384</v>
      </c>
      <c r="B16" s="361" t="s">
        <v>305</v>
      </c>
      <c r="C16" s="361"/>
      <c r="D16" s="365">
        <v>250</v>
      </c>
      <c r="E16" s="368">
        <f>F16/D16*1000</f>
        <v>15.56</v>
      </c>
      <c r="F16" s="47">
        <v>3.89</v>
      </c>
      <c r="G16" s="47"/>
      <c r="H16" s="47"/>
      <c r="I16" s="47"/>
      <c r="J16" s="47" t="s">
        <v>334</v>
      </c>
      <c r="K16" s="47" t="s">
        <v>335</v>
      </c>
      <c r="L16" s="47"/>
      <c r="M16" s="47"/>
      <c r="N16" s="7"/>
    </row>
    <row r="17" spans="1:14" ht="12.75">
      <c r="A17" s="516"/>
      <c r="B17" s="361" t="s">
        <v>326</v>
      </c>
      <c r="C17" s="361"/>
      <c r="D17" s="365">
        <v>250</v>
      </c>
      <c r="E17" s="368">
        <f>F17/D17*1000</f>
        <v>7.96</v>
      </c>
      <c r="F17" s="47">
        <v>1.99</v>
      </c>
      <c r="G17" s="47">
        <v>2.4</v>
      </c>
      <c r="H17" s="47"/>
      <c r="I17" s="47"/>
      <c r="J17" s="361" t="s">
        <v>319</v>
      </c>
      <c r="K17" s="361" t="s">
        <v>359</v>
      </c>
      <c r="L17" s="47"/>
      <c r="M17" s="47"/>
      <c r="N17" s="7"/>
    </row>
    <row r="18" spans="1:14" ht="12.75">
      <c r="A18" s="516"/>
      <c r="B18" s="361" t="s">
        <v>309</v>
      </c>
      <c r="C18" s="361"/>
      <c r="D18" s="365">
        <v>200</v>
      </c>
      <c r="E18" s="368">
        <f>F18/D18*1000</f>
        <v>9.950000000000001</v>
      </c>
      <c r="F18" s="47">
        <v>1.99</v>
      </c>
      <c r="G18" s="47"/>
      <c r="H18" s="47"/>
      <c r="I18" s="47"/>
      <c r="J18" s="361" t="s">
        <v>319</v>
      </c>
      <c r="K18" s="376" t="s">
        <v>352</v>
      </c>
      <c r="L18" s="47"/>
      <c r="M18" s="47"/>
      <c r="N18" s="7"/>
    </row>
    <row r="19" spans="1:14" ht="12.75">
      <c r="A19" s="516"/>
      <c r="B19" s="361" t="s">
        <v>133</v>
      </c>
      <c r="C19" s="47"/>
      <c r="D19" s="365">
        <v>250</v>
      </c>
      <c r="E19" s="368">
        <f>F19/D19*1000</f>
        <v>9.4</v>
      </c>
      <c r="F19" s="47">
        <v>2.35</v>
      </c>
      <c r="G19" s="47"/>
      <c r="H19" s="47"/>
      <c r="I19" s="47"/>
      <c r="J19" s="361" t="s">
        <v>319</v>
      </c>
      <c r="K19" s="361" t="s">
        <v>368</v>
      </c>
      <c r="L19" s="47"/>
      <c r="M19" s="47"/>
      <c r="N19" s="7"/>
    </row>
    <row r="20" spans="1:14" ht="12.75">
      <c r="A20" s="516"/>
      <c r="B20" s="361" t="s">
        <v>314</v>
      </c>
      <c r="C20" s="361"/>
      <c r="D20" s="47"/>
      <c r="E20" s="47"/>
      <c r="F20" s="47">
        <v>4.99</v>
      </c>
      <c r="G20" s="47"/>
      <c r="H20" s="47"/>
      <c r="I20" s="47"/>
      <c r="J20" s="361" t="s">
        <v>319</v>
      </c>
      <c r="K20" s="361" t="s">
        <v>345</v>
      </c>
      <c r="L20" s="47"/>
      <c r="M20" s="47"/>
      <c r="N20" s="7"/>
    </row>
    <row r="21" spans="1:14" ht="12.75">
      <c r="A21" s="516"/>
      <c r="B21" s="361" t="s">
        <v>346</v>
      </c>
      <c r="C21" s="361"/>
      <c r="D21" s="365">
        <v>300</v>
      </c>
      <c r="E21" s="368">
        <f>F21/D21*1000</f>
        <v>10.3</v>
      </c>
      <c r="F21" s="47">
        <v>3.09</v>
      </c>
      <c r="G21" s="47"/>
      <c r="H21" s="47"/>
      <c r="I21" s="47"/>
      <c r="J21" s="361" t="s">
        <v>319</v>
      </c>
      <c r="K21" s="361" t="s">
        <v>348</v>
      </c>
      <c r="L21" s="47">
        <v>2.16</v>
      </c>
      <c r="M21" s="47"/>
      <c r="N21" s="7"/>
    </row>
    <row r="22" spans="1:14" ht="12.75">
      <c r="A22" s="516"/>
      <c r="B22" s="361" t="s">
        <v>316</v>
      </c>
      <c r="C22" s="361"/>
      <c r="D22" s="361" t="s">
        <v>315</v>
      </c>
      <c r="E22" s="368">
        <v>10.99</v>
      </c>
      <c r="F22" s="47">
        <v>2.4</v>
      </c>
      <c r="H22" s="47"/>
      <c r="I22" s="47"/>
      <c r="J22" s="361" t="s">
        <v>319</v>
      </c>
      <c r="K22" s="361" t="s">
        <v>348</v>
      </c>
      <c r="L22" s="47"/>
      <c r="M22" s="47"/>
      <c r="N22" s="7"/>
    </row>
    <row r="23" spans="1:14" ht="12.75">
      <c r="A23" s="399"/>
      <c r="B23" s="369" t="s">
        <v>175</v>
      </c>
      <c r="C23" s="356"/>
      <c r="D23" s="400">
        <v>450</v>
      </c>
      <c r="E23" s="363">
        <f>F23/D23*1000</f>
        <v>10.422222222222222</v>
      </c>
      <c r="F23" s="265">
        <v>4.69</v>
      </c>
      <c r="G23" s="9">
        <f>F77</f>
        <v>4.58</v>
      </c>
      <c r="H23" s="9">
        <f>F44</f>
        <v>4.96</v>
      </c>
      <c r="I23" s="9"/>
      <c r="J23" s="356"/>
      <c r="K23" s="356"/>
      <c r="L23" s="47"/>
      <c r="M23" s="47"/>
      <c r="N23" s="7"/>
    </row>
    <row r="24" spans="1:14" ht="12.75">
      <c r="A24" s="375"/>
      <c r="B24" s="361" t="s">
        <v>303</v>
      </c>
      <c r="C24" s="361"/>
      <c r="D24" s="365">
        <v>490</v>
      </c>
      <c r="E24" s="47"/>
      <c r="F24" s="47">
        <v>1.79</v>
      </c>
      <c r="G24" s="47"/>
      <c r="H24" s="47"/>
      <c r="I24" s="47"/>
      <c r="J24" s="47"/>
      <c r="K24" s="47"/>
      <c r="L24" s="47"/>
      <c r="M24" s="47"/>
      <c r="N24" s="7"/>
    </row>
    <row r="25" spans="1:14" ht="12.75">
      <c r="A25" s="375"/>
      <c r="B25" s="356" t="s">
        <v>260</v>
      </c>
      <c r="C25" s="356"/>
      <c r="D25" s="357">
        <v>500</v>
      </c>
      <c r="E25" s="9"/>
      <c r="F25" s="9">
        <v>0.85</v>
      </c>
      <c r="G25" s="9"/>
      <c r="H25" s="9"/>
      <c r="I25" s="9"/>
      <c r="J25" s="9"/>
      <c r="K25" s="9"/>
      <c r="L25" s="47"/>
      <c r="M25" s="47"/>
      <c r="N25" s="7"/>
    </row>
    <row r="26" spans="1:14" ht="12.75">
      <c r="A26" s="375"/>
      <c r="B26" s="361" t="s">
        <v>311</v>
      </c>
      <c r="C26" s="361"/>
      <c r="D26" s="47"/>
      <c r="E26" s="47"/>
      <c r="F26" s="47">
        <v>1.45</v>
      </c>
      <c r="G26" s="47">
        <v>1.57</v>
      </c>
      <c r="H26" s="47">
        <v>1.09</v>
      </c>
      <c r="I26" s="47"/>
      <c r="J26" s="47"/>
      <c r="K26" s="47"/>
      <c r="L26" s="47"/>
      <c r="M26" s="47"/>
      <c r="N26" s="7"/>
    </row>
    <row r="27" spans="1:14" ht="12.75">
      <c r="A27" s="375"/>
      <c r="B27" s="364" t="s">
        <v>274</v>
      </c>
      <c r="C27" s="361"/>
      <c r="D27" s="47"/>
      <c r="E27" s="47"/>
      <c r="F27" s="257">
        <v>0.99</v>
      </c>
      <c r="G27" s="47"/>
      <c r="H27" s="47">
        <f>F52</f>
        <v>0.91</v>
      </c>
      <c r="I27" s="47"/>
      <c r="J27" s="47"/>
      <c r="K27" s="47"/>
      <c r="L27" s="47"/>
      <c r="M27" s="47"/>
      <c r="N27" s="7"/>
    </row>
    <row r="28" spans="1:14" ht="12.75">
      <c r="A28" s="375"/>
      <c r="B28" s="361" t="s">
        <v>353</v>
      </c>
      <c r="C28" s="361"/>
      <c r="D28" s="365">
        <v>340</v>
      </c>
      <c r="E28" s="368">
        <f>F28/D28*1000</f>
        <v>2.911764705882353</v>
      </c>
      <c r="F28" s="47">
        <v>0.99</v>
      </c>
      <c r="G28" s="47"/>
      <c r="H28" s="47">
        <v>0.9</v>
      </c>
      <c r="I28" s="47"/>
      <c r="J28" s="47"/>
      <c r="K28" s="47"/>
      <c r="L28" s="47"/>
      <c r="M28" s="47"/>
      <c r="N28" s="7"/>
    </row>
    <row r="29" spans="1:14" ht="12.75">
      <c r="A29" s="375"/>
      <c r="B29" s="364" t="s">
        <v>374</v>
      </c>
      <c r="C29" s="361"/>
      <c r="D29" s="365">
        <v>480</v>
      </c>
      <c r="E29" s="47"/>
      <c r="F29" s="47"/>
      <c r="G29" s="47"/>
      <c r="H29" s="47">
        <f>F55</f>
        <v>1.01</v>
      </c>
      <c r="I29" s="47"/>
      <c r="J29" s="47"/>
      <c r="K29" s="47"/>
      <c r="L29" s="47"/>
      <c r="M29" s="47"/>
      <c r="N29" s="7"/>
    </row>
    <row r="30" spans="1:14" ht="12.75">
      <c r="A30" s="375"/>
      <c r="B30" s="364" t="s">
        <v>382</v>
      </c>
      <c r="C30" s="361"/>
      <c r="D30" s="377">
        <v>2.5</v>
      </c>
      <c r="E30" s="368">
        <f>F30/D30</f>
        <v>1.1960000000000002</v>
      </c>
      <c r="F30" s="257">
        <v>2.99</v>
      </c>
      <c r="G30" s="47"/>
      <c r="H30" s="47"/>
      <c r="I30" s="47"/>
      <c r="J30" s="47"/>
      <c r="K30" s="47"/>
      <c r="L30" s="47"/>
      <c r="M30" s="47"/>
      <c r="N30" s="7"/>
    </row>
    <row r="31" spans="1:14" ht="12.75">
      <c r="A31" s="375"/>
      <c r="B31" s="356" t="s">
        <v>304</v>
      </c>
      <c r="C31" s="362">
        <v>0.74</v>
      </c>
      <c r="D31" s="357">
        <v>100</v>
      </c>
      <c r="E31" s="363">
        <f>F31/D31*1000</f>
        <v>4.8999999999999995</v>
      </c>
      <c r="F31" s="9">
        <v>0.49</v>
      </c>
      <c r="G31" s="9"/>
      <c r="H31" s="9"/>
      <c r="I31" s="9"/>
      <c r="J31" s="9"/>
      <c r="K31" s="9"/>
      <c r="L31" s="47"/>
      <c r="M31" s="47"/>
      <c r="N31" s="7"/>
    </row>
    <row r="32" spans="1:14" ht="12.75">
      <c r="A32" s="517" t="s">
        <v>386</v>
      </c>
      <c r="B32" s="361" t="s">
        <v>318</v>
      </c>
      <c r="C32" s="47"/>
      <c r="D32" s="377">
        <v>1.5</v>
      </c>
      <c r="E32" s="47"/>
      <c r="F32" s="47">
        <v>0.35</v>
      </c>
      <c r="G32" s="47"/>
      <c r="H32" s="47"/>
      <c r="I32" s="47"/>
      <c r="J32" s="47"/>
      <c r="K32" s="47"/>
      <c r="L32" s="47"/>
      <c r="M32" s="47"/>
      <c r="N32" s="7"/>
    </row>
    <row r="33" spans="1:14" ht="12.75">
      <c r="A33" s="517"/>
      <c r="B33" s="361" t="s">
        <v>294</v>
      </c>
      <c r="C33" s="47"/>
      <c r="D33" s="377">
        <v>0.75</v>
      </c>
      <c r="E33" s="47"/>
      <c r="F33" s="47">
        <v>1.39</v>
      </c>
      <c r="G33" s="47"/>
      <c r="H33" s="47">
        <v>1.55</v>
      </c>
      <c r="I33" s="47"/>
      <c r="J33" s="47"/>
      <c r="K33" s="47"/>
      <c r="L33" s="47"/>
      <c r="M33" s="47"/>
      <c r="N33" s="7"/>
    </row>
    <row r="34" spans="1:14" ht="12.75">
      <c r="A34" s="517"/>
      <c r="B34" s="356" t="s">
        <v>307</v>
      </c>
      <c r="C34" s="356"/>
      <c r="D34" s="9"/>
      <c r="E34" s="9"/>
      <c r="F34" s="9">
        <v>2.19</v>
      </c>
      <c r="G34" s="9"/>
      <c r="H34" s="9"/>
      <c r="I34" s="9"/>
      <c r="J34" s="9"/>
      <c r="K34" s="9"/>
      <c r="L34" s="47"/>
      <c r="M34" s="47"/>
      <c r="N34" s="7"/>
    </row>
    <row r="35" spans="1:14" ht="12.75">
      <c r="A35" s="375"/>
      <c r="B35" s="361" t="s">
        <v>313</v>
      </c>
      <c r="C35" s="361"/>
      <c r="D35" s="378" t="s">
        <v>362</v>
      </c>
      <c r="E35" s="47"/>
      <c r="F35" s="47">
        <v>2.19</v>
      </c>
      <c r="G35" s="47"/>
      <c r="H35" s="47"/>
      <c r="I35" s="47"/>
      <c r="J35" s="47"/>
      <c r="K35" s="367" t="s">
        <v>361</v>
      </c>
      <c r="L35" s="47"/>
      <c r="M35" s="47"/>
      <c r="N35" s="7"/>
    </row>
    <row r="36" spans="1:14" ht="12.75">
      <c r="A36" s="375"/>
      <c r="B36" s="361" t="s">
        <v>310</v>
      </c>
      <c r="C36" s="361"/>
      <c r="D36" s="365">
        <f>3*100</f>
        <v>300</v>
      </c>
      <c r="E36" s="47"/>
      <c r="F36" s="47">
        <v>0.99</v>
      </c>
      <c r="G36" s="47"/>
      <c r="H36" s="47"/>
      <c r="I36" s="47"/>
      <c r="J36" s="47" t="s">
        <v>327</v>
      </c>
      <c r="K36" s="47"/>
      <c r="L36" s="47"/>
      <c r="M36" s="47"/>
      <c r="N36" s="7"/>
    </row>
    <row r="37" spans="1:14" ht="12.75">
      <c r="A37" s="379"/>
      <c r="B37" s="356" t="s">
        <v>342</v>
      </c>
      <c r="C37" s="356"/>
      <c r="D37" s="366">
        <v>1.5</v>
      </c>
      <c r="E37" s="9"/>
      <c r="F37" s="9">
        <v>2.99</v>
      </c>
      <c r="G37" s="9"/>
      <c r="H37" s="9"/>
      <c r="I37" s="9"/>
      <c r="J37" s="9"/>
      <c r="K37" s="9"/>
      <c r="L37" s="9"/>
      <c r="M37" s="9"/>
      <c r="N37" s="10"/>
    </row>
    <row r="38" spans="2:3" ht="12.75">
      <c r="B38" s="354"/>
      <c r="C38" s="354"/>
    </row>
    <row r="39" spans="1:14" ht="12.75">
      <c r="A39" s="371" t="s">
        <v>9</v>
      </c>
      <c r="B39" s="373" t="s">
        <v>276</v>
      </c>
      <c r="C39" s="373" t="s">
        <v>277</v>
      </c>
      <c r="D39" s="374">
        <v>550</v>
      </c>
      <c r="E39" s="380">
        <f>F39/D39*1000</f>
        <v>1.2545454545454544</v>
      </c>
      <c r="F39" s="40">
        <v>0.69</v>
      </c>
      <c r="G39" s="40"/>
      <c r="H39" s="40"/>
      <c r="I39" s="40"/>
      <c r="J39" s="40"/>
      <c r="K39" s="373" t="s">
        <v>351</v>
      </c>
      <c r="L39" s="40"/>
      <c r="M39" s="40"/>
      <c r="N39" s="39"/>
    </row>
    <row r="40" spans="1:14" ht="12.75">
      <c r="A40" s="375"/>
      <c r="B40" s="361"/>
      <c r="C40" s="361" t="s">
        <v>293</v>
      </c>
      <c r="D40" s="365">
        <v>600</v>
      </c>
      <c r="E40" s="368">
        <f>F40/D40*1000</f>
        <v>1.9333333333333331</v>
      </c>
      <c r="F40" s="47">
        <v>1.16</v>
      </c>
      <c r="G40" s="47"/>
      <c r="H40" s="47"/>
      <c r="I40" s="47"/>
      <c r="J40" s="47"/>
      <c r="K40" s="47"/>
      <c r="L40" s="47"/>
      <c r="M40" s="47"/>
      <c r="N40" s="7"/>
    </row>
    <row r="41" spans="1:14" ht="12.75">
      <c r="A41" s="375"/>
      <c r="B41" s="356" t="s">
        <v>283</v>
      </c>
      <c r="C41" s="361"/>
      <c r="D41" s="365"/>
      <c r="E41" s="368"/>
      <c r="F41" s="47">
        <v>1.8</v>
      </c>
      <c r="G41" s="47">
        <f>F72</f>
        <v>1.5</v>
      </c>
      <c r="H41" s="47"/>
      <c r="I41" s="47">
        <f>F107</f>
        <v>1.7</v>
      </c>
      <c r="J41" s="361" t="s">
        <v>297</v>
      </c>
      <c r="K41" s="47"/>
      <c r="L41" s="47"/>
      <c r="M41" s="47"/>
      <c r="N41" s="7"/>
    </row>
    <row r="42" spans="1:14" ht="12.75">
      <c r="A42" s="375"/>
      <c r="B42" s="361" t="s">
        <v>296</v>
      </c>
      <c r="C42" s="47"/>
      <c r="D42" s="365">
        <v>500</v>
      </c>
      <c r="E42" s="368">
        <f aca="true" t="shared" si="0" ref="E42:E58">F42/D42*1000</f>
        <v>1.68</v>
      </c>
      <c r="F42" s="47">
        <v>0.84</v>
      </c>
      <c r="G42" s="47"/>
      <c r="H42" s="47"/>
      <c r="I42" s="47"/>
      <c r="J42" s="47"/>
      <c r="K42" s="47"/>
      <c r="L42" s="47"/>
      <c r="M42" s="47"/>
      <c r="N42" s="7"/>
    </row>
    <row r="43" spans="1:14" ht="12.75">
      <c r="A43" s="375"/>
      <c r="B43" s="356" t="s">
        <v>259</v>
      </c>
      <c r="C43" s="361"/>
      <c r="D43" s="365">
        <v>350</v>
      </c>
      <c r="E43" s="368">
        <f t="shared" si="0"/>
        <v>12.285714285714285</v>
      </c>
      <c r="F43" s="47">
        <v>4.3</v>
      </c>
      <c r="G43" s="47"/>
      <c r="H43" s="47"/>
      <c r="I43" s="47"/>
      <c r="J43" s="361" t="s">
        <v>279</v>
      </c>
      <c r="K43" s="47"/>
      <c r="L43" s="47"/>
      <c r="M43" s="47"/>
      <c r="N43" s="7"/>
    </row>
    <row r="44" spans="1:14" ht="12.75">
      <c r="A44" s="375"/>
      <c r="B44" s="47" t="s">
        <v>175</v>
      </c>
      <c r="C44" s="47"/>
      <c r="D44" s="365">
        <v>450</v>
      </c>
      <c r="E44" s="368">
        <f t="shared" si="0"/>
        <v>11.022222222222222</v>
      </c>
      <c r="F44" s="47">
        <v>4.96</v>
      </c>
      <c r="G44" s="47"/>
      <c r="H44" s="47"/>
      <c r="I44" s="47"/>
      <c r="J44" s="361" t="s">
        <v>319</v>
      </c>
      <c r="K44" s="47"/>
      <c r="L44" s="47"/>
      <c r="M44" s="47"/>
      <c r="N44" s="7"/>
    </row>
    <row r="45" spans="1:14" ht="12.75">
      <c r="A45" s="375"/>
      <c r="B45" s="361" t="s">
        <v>364</v>
      </c>
      <c r="C45" s="47"/>
      <c r="D45" s="365">
        <v>250</v>
      </c>
      <c r="E45" s="368">
        <f t="shared" si="0"/>
        <v>10.36</v>
      </c>
      <c r="F45" s="47">
        <v>2.59</v>
      </c>
      <c r="G45" s="47"/>
      <c r="H45" s="47"/>
      <c r="I45" s="47"/>
      <c r="J45" s="361" t="s">
        <v>319</v>
      </c>
      <c r="K45" s="47"/>
      <c r="L45" s="47"/>
      <c r="M45" s="47"/>
      <c r="N45" s="7"/>
    </row>
    <row r="46" spans="1:14" ht="12.75">
      <c r="A46" s="375"/>
      <c r="B46" s="361" t="s">
        <v>365</v>
      </c>
      <c r="C46" s="47"/>
      <c r="D46" s="365">
        <v>250</v>
      </c>
      <c r="E46" s="368">
        <f t="shared" si="0"/>
        <v>9.44</v>
      </c>
      <c r="F46" s="47">
        <v>2.36</v>
      </c>
      <c r="G46" s="47"/>
      <c r="H46" s="47"/>
      <c r="I46" s="47"/>
      <c r="J46" s="361" t="s">
        <v>319</v>
      </c>
      <c r="K46" s="47"/>
      <c r="L46" s="47"/>
      <c r="M46" s="47"/>
      <c r="N46" s="7"/>
    </row>
    <row r="47" spans="1:14" ht="12.75">
      <c r="A47" s="375"/>
      <c r="B47" s="359" t="s">
        <v>295</v>
      </c>
      <c r="C47" s="47"/>
      <c r="D47" s="365">
        <v>200</v>
      </c>
      <c r="E47" s="368">
        <f t="shared" si="0"/>
        <v>12.25</v>
      </c>
      <c r="F47" s="47">
        <v>2.45</v>
      </c>
      <c r="G47" s="47">
        <v>2.45</v>
      </c>
      <c r="H47" s="47"/>
      <c r="I47" s="47"/>
      <c r="J47" s="361" t="s">
        <v>319</v>
      </c>
      <c r="K47" s="367" t="s">
        <v>356</v>
      </c>
      <c r="L47" s="47"/>
      <c r="M47" s="47"/>
      <c r="N47" s="7"/>
    </row>
    <row r="48" spans="1:14" ht="12.75">
      <c r="A48" s="375"/>
      <c r="B48" s="361" t="s">
        <v>311</v>
      </c>
      <c r="C48" s="361"/>
      <c r="D48" s="365">
        <v>500</v>
      </c>
      <c r="E48" s="368">
        <f t="shared" si="0"/>
        <v>2.18</v>
      </c>
      <c r="F48" s="47">
        <v>1.09</v>
      </c>
      <c r="G48" s="47">
        <v>1.57</v>
      </c>
      <c r="H48" s="47"/>
      <c r="I48" s="47"/>
      <c r="J48" s="47"/>
      <c r="K48" s="47"/>
      <c r="L48" s="47"/>
      <c r="M48" s="47"/>
      <c r="N48" s="7"/>
    </row>
    <row r="49" spans="1:14" ht="12.75">
      <c r="A49" s="375"/>
      <c r="B49" s="364" t="s">
        <v>379</v>
      </c>
      <c r="C49" s="361"/>
      <c r="D49" s="365">
        <v>250</v>
      </c>
      <c r="E49" s="368">
        <f t="shared" si="0"/>
        <v>9.88</v>
      </c>
      <c r="F49" s="257">
        <v>2.47</v>
      </c>
      <c r="G49" s="47">
        <f>F83</f>
        <v>2.55</v>
      </c>
      <c r="H49" s="47"/>
      <c r="I49" s="47"/>
      <c r="J49" s="393" t="s">
        <v>380</v>
      </c>
      <c r="K49" s="47"/>
      <c r="L49" s="47"/>
      <c r="M49" s="47"/>
      <c r="N49" s="7"/>
    </row>
    <row r="50" spans="1:14" ht="12.75">
      <c r="A50" s="375"/>
      <c r="B50" s="361" t="s">
        <v>289</v>
      </c>
      <c r="C50" s="47"/>
      <c r="D50" s="365">
        <v>350</v>
      </c>
      <c r="E50" s="368">
        <f t="shared" si="0"/>
        <v>8</v>
      </c>
      <c r="F50" s="47">
        <v>2.8</v>
      </c>
      <c r="G50" s="47"/>
      <c r="H50" s="47"/>
      <c r="I50" s="47"/>
      <c r="J50" s="47"/>
      <c r="K50" s="47"/>
      <c r="L50" s="47"/>
      <c r="M50" s="47"/>
      <c r="N50" s="7"/>
    </row>
    <row r="51" spans="1:14" ht="12.75">
      <c r="A51" s="375"/>
      <c r="B51" s="47" t="s">
        <v>266</v>
      </c>
      <c r="C51" s="361" t="s">
        <v>278</v>
      </c>
      <c r="D51" s="365">
        <f>100*4</f>
        <v>400</v>
      </c>
      <c r="E51" s="368">
        <f t="shared" si="0"/>
        <v>2.4</v>
      </c>
      <c r="F51" s="47">
        <v>0.96</v>
      </c>
      <c r="G51" s="47">
        <v>1.18</v>
      </c>
      <c r="H51" s="47"/>
      <c r="I51" s="47"/>
      <c r="J51" s="47"/>
      <c r="K51" s="367" t="s">
        <v>292</v>
      </c>
      <c r="L51" s="47"/>
      <c r="M51" s="47"/>
      <c r="N51" s="7"/>
    </row>
    <row r="52" spans="1:14" ht="12.75">
      <c r="A52" s="375"/>
      <c r="B52" s="47" t="s">
        <v>274</v>
      </c>
      <c r="C52" s="47"/>
      <c r="D52" s="365">
        <v>350</v>
      </c>
      <c r="E52" s="368">
        <f t="shared" si="0"/>
        <v>2.6</v>
      </c>
      <c r="F52" s="47">
        <v>0.91</v>
      </c>
      <c r="G52" s="47">
        <v>0.94</v>
      </c>
      <c r="H52" s="47"/>
      <c r="I52" s="47"/>
      <c r="J52" s="47"/>
      <c r="K52" s="367" t="s">
        <v>378</v>
      </c>
      <c r="L52" s="47"/>
      <c r="M52" s="47"/>
      <c r="N52" s="7"/>
    </row>
    <row r="53" spans="1:14" ht="12.75">
      <c r="A53" s="375"/>
      <c r="B53" s="361" t="s">
        <v>355</v>
      </c>
      <c r="C53" s="47"/>
      <c r="D53" s="365">
        <v>300</v>
      </c>
      <c r="E53" s="368">
        <f t="shared" si="0"/>
        <v>4.500000000000001</v>
      </c>
      <c r="F53" s="47">
        <v>1.35</v>
      </c>
      <c r="G53" s="47"/>
      <c r="H53" s="47"/>
      <c r="I53" s="47"/>
      <c r="J53" s="47"/>
      <c r="K53" s="367" t="s">
        <v>292</v>
      </c>
      <c r="L53" s="47"/>
      <c r="M53" s="47"/>
      <c r="N53" s="7"/>
    </row>
    <row r="54" spans="1:14" ht="12.75">
      <c r="A54" s="375"/>
      <c r="B54" s="361" t="s">
        <v>354</v>
      </c>
      <c r="C54" s="47"/>
      <c r="D54" s="365">
        <v>340</v>
      </c>
      <c r="E54" s="368">
        <f t="shared" si="0"/>
        <v>2.6470588235294117</v>
      </c>
      <c r="F54" s="47">
        <v>0.9</v>
      </c>
      <c r="G54" s="47"/>
      <c r="H54" s="47"/>
      <c r="I54" s="47"/>
      <c r="J54" s="47"/>
      <c r="K54" s="367"/>
      <c r="L54" s="47"/>
      <c r="M54" s="47"/>
      <c r="N54" s="7"/>
    </row>
    <row r="55" spans="1:14" ht="12.75">
      <c r="A55" s="375"/>
      <c r="B55" s="364" t="s">
        <v>375</v>
      </c>
      <c r="C55" s="47"/>
      <c r="D55" s="365">
        <v>470</v>
      </c>
      <c r="E55" s="368">
        <f t="shared" si="0"/>
        <v>2.148936170212766</v>
      </c>
      <c r="F55" s="257">
        <v>1.01</v>
      </c>
      <c r="G55" s="47"/>
      <c r="H55" s="47"/>
      <c r="I55" s="47"/>
      <c r="J55" s="47"/>
      <c r="K55" s="367"/>
      <c r="L55" s="47"/>
      <c r="M55" s="47"/>
      <c r="N55" s="7"/>
    </row>
    <row r="56" spans="1:14" ht="12.75">
      <c r="A56" s="375"/>
      <c r="B56" s="361" t="s">
        <v>275</v>
      </c>
      <c r="C56" s="361"/>
      <c r="D56" s="365">
        <v>500</v>
      </c>
      <c r="E56" s="368">
        <f t="shared" si="0"/>
        <v>2.64</v>
      </c>
      <c r="F56" s="47">
        <v>1.32</v>
      </c>
      <c r="G56" s="47"/>
      <c r="H56" s="47"/>
      <c r="I56" s="47"/>
      <c r="J56" s="47"/>
      <c r="K56" s="47"/>
      <c r="L56" s="47"/>
      <c r="M56" s="47"/>
      <c r="N56" s="7"/>
    </row>
    <row r="57" spans="1:14" ht="12.75">
      <c r="A57" s="375"/>
      <c r="B57" s="356" t="s">
        <v>376</v>
      </c>
      <c r="C57" s="356"/>
      <c r="D57" s="357">
        <v>370</v>
      </c>
      <c r="E57" s="363">
        <f t="shared" si="0"/>
        <v>2.5405405405405403</v>
      </c>
      <c r="F57" s="9">
        <v>0.94</v>
      </c>
      <c r="G57" s="9"/>
      <c r="H57" s="9"/>
      <c r="I57" s="9"/>
      <c r="J57" s="9"/>
      <c r="K57" s="9"/>
      <c r="L57" s="47"/>
      <c r="M57" s="47"/>
      <c r="N57" s="7"/>
    </row>
    <row r="58" spans="1:14" ht="12.75">
      <c r="A58" s="375"/>
      <c r="B58" s="372" t="s">
        <v>377</v>
      </c>
      <c r="C58" s="372"/>
      <c r="D58" s="390">
        <v>38</v>
      </c>
      <c r="E58" s="391">
        <f t="shared" si="0"/>
        <v>61.8421052631579</v>
      </c>
      <c r="F58" s="211">
        <v>2.35</v>
      </c>
      <c r="G58" s="211">
        <f>F90</f>
        <v>2.85</v>
      </c>
      <c r="H58" s="211"/>
      <c r="I58" s="211"/>
      <c r="J58" s="392" t="s">
        <v>380</v>
      </c>
      <c r="K58" s="211"/>
      <c r="L58" s="47"/>
      <c r="M58" s="47"/>
      <c r="N58" s="7"/>
    </row>
    <row r="59" spans="1:14" ht="12.75">
      <c r="A59" s="375"/>
      <c r="B59" s="364" t="s">
        <v>381</v>
      </c>
      <c r="C59" s="361"/>
      <c r="D59" s="377">
        <v>1</v>
      </c>
      <c r="E59" s="381">
        <f aca="true" t="shared" si="1" ref="E59:E65">F59/D59</f>
        <v>1.84</v>
      </c>
      <c r="F59" s="257">
        <v>1.84</v>
      </c>
      <c r="G59" s="47">
        <f>F89</f>
        <v>1.95</v>
      </c>
      <c r="H59" s="47"/>
      <c r="I59" s="47"/>
      <c r="J59" s="401" t="s">
        <v>380</v>
      </c>
      <c r="K59" s="47"/>
      <c r="L59" s="47"/>
      <c r="M59" s="47"/>
      <c r="N59" s="7"/>
    </row>
    <row r="60" spans="1:14" ht="12.75">
      <c r="A60" s="375"/>
      <c r="B60" s="47" t="s">
        <v>265</v>
      </c>
      <c r="C60" s="47"/>
      <c r="D60" s="377">
        <v>3</v>
      </c>
      <c r="E60" s="381">
        <f t="shared" si="1"/>
        <v>2.5</v>
      </c>
      <c r="F60" s="47">
        <v>7.5</v>
      </c>
      <c r="G60" s="47"/>
      <c r="H60" s="47"/>
      <c r="I60" s="47"/>
      <c r="J60" s="47"/>
      <c r="K60" s="47"/>
      <c r="L60" s="47"/>
      <c r="M60" s="47"/>
      <c r="N60" s="7"/>
    </row>
    <row r="61" spans="1:14" ht="12.75">
      <c r="A61" s="375"/>
      <c r="B61" s="47" t="s">
        <v>19</v>
      </c>
      <c r="C61" s="47"/>
      <c r="D61" s="377">
        <v>1.5</v>
      </c>
      <c r="E61" s="381">
        <f t="shared" si="1"/>
        <v>26.186666666666667</v>
      </c>
      <c r="F61" s="47">
        <v>39.28</v>
      </c>
      <c r="G61" s="47"/>
      <c r="H61" s="47"/>
      <c r="I61" s="47"/>
      <c r="J61" s="47"/>
      <c r="K61" s="47"/>
      <c r="L61" s="47"/>
      <c r="M61" s="47"/>
      <c r="N61" s="7"/>
    </row>
    <row r="62" spans="1:14" ht="12.75">
      <c r="A62" s="375"/>
      <c r="B62" s="47" t="s">
        <v>19</v>
      </c>
      <c r="C62" s="47"/>
      <c r="D62" s="377">
        <v>1</v>
      </c>
      <c r="E62" s="381">
        <f t="shared" si="1"/>
        <v>25.95</v>
      </c>
      <c r="F62" s="47">
        <v>25.95</v>
      </c>
      <c r="G62" s="47"/>
      <c r="H62" s="47"/>
      <c r="I62" s="47"/>
      <c r="J62" s="47"/>
      <c r="K62" s="47"/>
      <c r="L62" s="47"/>
      <c r="M62" s="47"/>
      <c r="N62" s="7"/>
    </row>
    <row r="63" spans="1:14" ht="12.75">
      <c r="A63" s="375"/>
      <c r="B63" s="47" t="s">
        <v>19</v>
      </c>
      <c r="C63" s="47"/>
      <c r="D63" s="377">
        <v>0.7</v>
      </c>
      <c r="E63" s="381">
        <f t="shared" si="1"/>
        <v>26.15714285714286</v>
      </c>
      <c r="F63" s="47">
        <v>18.31</v>
      </c>
      <c r="G63" s="47"/>
      <c r="H63" s="47"/>
      <c r="I63" s="47"/>
      <c r="J63" s="47"/>
      <c r="K63" s="47"/>
      <c r="L63" s="47"/>
      <c r="M63" s="47"/>
      <c r="N63" s="7"/>
    </row>
    <row r="64" spans="1:14" ht="12.75">
      <c r="A64" s="375"/>
      <c r="B64" s="47" t="s">
        <v>19</v>
      </c>
      <c r="C64" s="361" t="s">
        <v>214</v>
      </c>
      <c r="D64" s="377">
        <v>0.7</v>
      </c>
      <c r="E64" s="381">
        <f t="shared" si="1"/>
        <v>37.057142857142864</v>
      </c>
      <c r="F64" s="47">
        <v>25.94</v>
      </c>
      <c r="G64" s="47"/>
      <c r="H64" s="47"/>
      <c r="I64" s="47"/>
      <c r="J64" s="47"/>
      <c r="K64" s="47"/>
      <c r="L64" s="47"/>
      <c r="M64" s="47"/>
      <c r="N64" s="7"/>
    </row>
    <row r="65" spans="1:14" ht="12.75">
      <c r="A65" s="375"/>
      <c r="B65" s="47" t="s">
        <v>19</v>
      </c>
      <c r="C65" s="361" t="s">
        <v>291</v>
      </c>
      <c r="D65" s="377">
        <v>0.7</v>
      </c>
      <c r="E65" s="381">
        <f t="shared" si="1"/>
        <v>41.34285714285715</v>
      </c>
      <c r="F65" s="47">
        <v>28.94</v>
      </c>
      <c r="G65" s="47"/>
      <c r="H65" s="47"/>
      <c r="I65" s="47"/>
      <c r="J65" s="47"/>
      <c r="K65" s="47"/>
      <c r="L65" s="47"/>
      <c r="M65" s="47"/>
      <c r="N65" s="7"/>
    </row>
    <row r="66" spans="1:14" ht="12.75">
      <c r="A66" s="375"/>
      <c r="B66" s="356" t="s">
        <v>281</v>
      </c>
      <c r="C66" s="356" t="s">
        <v>280</v>
      </c>
      <c r="D66" s="9"/>
      <c r="E66" s="9"/>
      <c r="F66" s="9">
        <v>1.69</v>
      </c>
      <c r="G66" s="9"/>
      <c r="H66" s="9"/>
      <c r="I66" s="9"/>
      <c r="J66" s="9"/>
      <c r="K66" s="358" t="s">
        <v>290</v>
      </c>
      <c r="L66" s="47"/>
      <c r="M66" s="47"/>
      <c r="N66" s="7"/>
    </row>
    <row r="67" spans="1:14" ht="12.75">
      <c r="A67" s="375"/>
      <c r="B67" s="47" t="s">
        <v>267</v>
      </c>
      <c r="C67" s="364" t="s">
        <v>331</v>
      </c>
      <c r="D67" s="47"/>
      <c r="E67" s="47"/>
      <c r="F67" s="47">
        <v>2.24</v>
      </c>
      <c r="G67" s="47">
        <v>3.06</v>
      </c>
      <c r="H67" s="47"/>
      <c r="I67" s="47"/>
      <c r="J67" s="47"/>
      <c r="K67" s="47"/>
      <c r="L67" s="47"/>
      <c r="M67" s="47"/>
      <c r="N67" s="7"/>
    </row>
    <row r="68" spans="1:14" ht="12.75">
      <c r="A68" s="375"/>
      <c r="B68" s="361" t="s">
        <v>96</v>
      </c>
      <c r="C68" s="47"/>
      <c r="D68" s="377">
        <v>0.75</v>
      </c>
      <c r="E68" s="381">
        <f>F68/D68</f>
        <v>0.9733333333333333</v>
      </c>
      <c r="F68" s="47">
        <v>0.73</v>
      </c>
      <c r="G68" s="47">
        <v>1.03</v>
      </c>
      <c r="H68" s="47"/>
      <c r="I68" s="47"/>
      <c r="J68" s="47"/>
      <c r="K68" s="47"/>
      <c r="L68" s="47"/>
      <c r="M68" s="47"/>
      <c r="N68" s="7"/>
    </row>
    <row r="69" spans="1:14" ht="12.75">
      <c r="A69" s="379"/>
      <c r="B69" s="356" t="s">
        <v>328</v>
      </c>
      <c r="C69" s="9" t="s">
        <v>329</v>
      </c>
      <c r="D69" s="366">
        <v>1.4</v>
      </c>
      <c r="E69" s="382">
        <f>F69/D69</f>
        <v>2.9142857142857146</v>
      </c>
      <c r="F69" s="9">
        <v>4.08</v>
      </c>
      <c r="G69" s="9"/>
      <c r="H69" s="9"/>
      <c r="I69" s="9"/>
      <c r="J69" s="9" t="s">
        <v>330</v>
      </c>
      <c r="K69" s="9"/>
      <c r="L69" s="9"/>
      <c r="M69" s="9"/>
      <c r="N69" s="10"/>
    </row>
    <row r="70" spans="2:3" ht="12.75">
      <c r="B70" s="354"/>
      <c r="C70" s="354"/>
    </row>
    <row r="71" spans="1:14" ht="12.75">
      <c r="A71" s="371" t="s">
        <v>7</v>
      </c>
      <c r="B71" s="373" t="s">
        <v>339</v>
      </c>
      <c r="C71" s="373"/>
      <c r="D71" s="383"/>
      <c r="E71" s="40"/>
      <c r="F71" s="373">
        <v>1.21</v>
      </c>
      <c r="G71" s="394"/>
      <c r="H71" s="40"/>
      <c r="I71" s="40"/>
      <c r="J71" s="40"/>
      <c r="K71" s="40"/>
      <c r="L71" s="40"/>
      <c r="M71" s="40"/>
      <c r="N71" s="39"/>
    </row>
    <row r="72" spans="1:14" ht="12.75">
      <c r="A72" s="375"/>
      <c r="B72" s="369" t="s">
        <v>283</v>
      </c>
      <c r="C72" s="47"/>
      <c r="D72" s="365"/>
      <c r="E72" s="47"/>
      <c r="F72" s="361">
        <v>1.5</v>
      </c>
      <c r="G72" s="395"/>
      <c r="H72" s="47"/>
      <c r="I72" s="47"/>
      <c r="J72" s="47"/>
      <c r="K72" s="47"/>
      <c r="L72" s="47"/>
      <c r="M72" s="47"/>
      <c r="N72" s="7"/>
    </row>
    <row r="73" spans="1:14" ht="12.75">
      <c r="A73" s="375"/>
      <c r="B73" s="361" t="s">
        <v>317</v>
      </c>
      <c r="C73" s="47"/>
      <c r="D73" s="365">
        <v>100</v>
      </c>
      <c r="E73" s="368">
        <f>F73/D73*1000</f>
        <v>29.300000000000004</v>
      </c>
      <c r="F73" s="47">
        <v>2.93</v>
      </c>
      <c r="G73" s="395"/>
      <c r="H73" s="47"/>
      <c r="I73" s="47"/>
      <c r="J73" s="47"/>
      <c r="K73" s="47"/>
      <c r="L73" s="47"/>
      <c r="M73" s="47"/>
      <c r="N73" s="7"/>
    </row>
    <row r="74" spans="1:14" ht="12.75">
      <c r="A74" s="375"/>
      <c r="B74" s="356" t="s">
        <v>363</v>
      </c>
      <c r="C74" s="47"/>
      <c r="D74" s="365"/>
      <c r="E74" s="47"/>
      <c r="F74" s="47"/>
      <c r="G74" s="395"/>
      <c r="H74" s="47"/>
      <c r="I74" s="47"/>
      <c r="J74" s="47"/>
      <c r="K74" s="47"/>
      <c r="L74" s="47"/>
      <c r="M74" s="47"/>
      <c r="N74" s="7"/>
    </row>
    <row r="75" spans="1:14" ht="12.75">
      <c r="A75" s="375"/>
      <c r="B75" s="47" t="s">
        <v>175</v>
      </c>
      <c r="C75" s="47"/>
      <c r="D75" s="47"/>
      <c r="E75" s="368">
        <v>12.5</v>
      </c>
      <c r="F75" s="47"/>
      <c r="G75" s="395"/>
      <c r="H75" s="47"/>
      <c r="I75" s="47"/>
      <c r="J75" s="361" t="s">
        <v>319</v>
      </c>
      <c r="K75" s="47"/>
      <c r="L75" s="47"/>
      <c r="M75" s="47"/>
      <c r="N75" s="7"/>
    </row>
    <row r="76" spans="1:14" ht="12.75">
      <c r="A76" s="375"/>
      <c r="B76" s="47" t="s">
        <v>175</v>
      </c>
      <c r="C76" s="47"/>
      <c r="D76" s="47"/>
      <c r="E76" s="47"/>
      <c r="F76" s="47">
        <v>5.04</v>
      </c>
      <c r="G76" s="395"/>
      <c r="H76" s="47"/>
      <c r="I76" s="47"/>
      <c r="J76" s="361"/>
      <c r="K76" s="47"/>
      <c r="L76" s="47"/>
      <c r="M76" s="47"/>
      <c r="N76" s="7"/>
    </row>
    <row r="77" spans="1:14" ht="12.75">
      <c r="A77" s="375"/>
      <c r="B77" s="47" t="s">
        <v>175</v>
      </c>
      <c r="C77" s="47"/>
      <c r="D77" s="365">
        <v>450</v>
      </c>
      <c r="E77" s="368">
        <f>F77/D77*1000</f>
        <v>10.177777777777779</v>
      </c>
      <c r="F77" s="47">
        <v>4.58</v>
      </c>
      <c r="G77" s="395"/>
      <c r="H77" s="47"/>
      <c r="I77" s="47"/>
      <c r="J77" s="361"/>
      <c r="K77" s="47"/>
      <c r="L77" s="47"/>
      <c r="M77" s="47"/>
      <c r="N77" s="7"/>
    </row>
    <row r="78" spans="1:14" ht="12.75">
      <c r="A78" s="375"/>
      <c r="B78" s="361" t="s">
        <v>132</v>
      </c>
      <c r="C78" s="47"/>
      <c r="D78" s="365">
        <v>200</v>
      </c>
      <c r="E78" s="368">
        <f>F78/D78*1000</f>
        <v>12.25</v>
      </c>
      <c r="F78" s="47">
        <v>2.45</v>
      </c>
      <c r="G78" s="395"/>
      <c r="H78" s="47"/>
      <c r="I78" s="47"/>
      <c r="J78" s="361" t="s">
        <v>319</v>
      </c>
      <c r="K78" s="47"/>
      <c r="L78" s="47"/>
      <c r="M78" s="47"/>
      <c r="N78" s="7"/>
    </row>
    <row r="79" spans="1:14" ht="12.75">
      <c r="A79" s="375"/>
      <c r="B79" s="361" t="s">
        <v>326</v>
      </c>
      <c r="C79" s="47"/>
      <c r="D79" s="47"/>
      <c r="E79" s="47"/>
      <c r="F79" s="47">
        <v>2.4</v>
      </c>
      <c r="G79" s="395"/>
      <c r="H79" s="47"/>
      <c r="I79" s="47"/>
      <c r="J79" s="361" t="s">
        <v>319</v>
      </c>
      <c r="K79" s="47"/>
      <c r="L79" s="47"/>
      <c r="M79" s="47"/>
      <c r="N79" s="7"/>
    </row>
    <row r="80" spans="1:14" ht="12.75">
      <c r="A80" s="375"/>
      <c r="B80" s="9" t="s">
        <v>333</v>
      </c>
      <c r="C80" s="47"/>
      <c r="D80" s="47"/>
      <c r="E80" s="47"/>
      <c r="F80" s="47">
        <v>4.64</v>
      </c>
      <c r="G80" s="395"/>
      <c r="H80" s="47"/>
      <c r="I80" s="47"/>
      <c r="J80" s="47" t="s">
        <v>334</v>
      </c>
      <c r="K80" s="47"/>
      <c r="L80" s="47"/>
      <c r="M80" s="47"/>
      <c r="N80" s="7"/>
    </row>
    <row r="81" spans="1:14" ht="12.75">
      <c r="A81" s="375"/>
      <c r="B81" s="47" t="s">
        <v>270</v>
      </c>
      <c r="C81" s="47"/>
      <c r="D81" s="384">
        <v>1</v>
      </c>
      <c r="E81" s="368">
        <v>0.99</v>
      </c>
      <c r="F81" s="47"/>
      <c r="G81" s="395"/>
      <c r="H81" s="47"/>
      <c r="I81" s="47"/>
      <c r="J81" s="47"/>
      <c r="K81" s="47"/>
      <c r="L81" s="47"/>
      <c r="M81" s="47"/>
      <c r="N81" s="7"/>
    </row>
    <row r="82" spans="1:14" ht="12.75">
      <c r="A82" s="375"/>
      <c r="B82" s="361" t="s">
        <v>311</v>
      </c>
      <c r="C82" s="361"/>
      <c r="D82" s="365">
        <v>500</v>
      </c>
      <c r="E82" s="47"/>
      <c r="F82" s="361">
        <v>1.57</v>
      </c>
      <c r="G82" s="395"/>
      <c r="H82" s="47"/>
      <c r="I82" s="47"/>
      <c r="J82" s="47"/>
      <c r="K82" s="47"/>
      <c r="L82" s="47"/>
      <c r="M82" s="47"/>
      <c r="N82" s="7"/>
    </row>
    <row r="83" spans="1:14" ht="12.75">
      <c r="A83" s="375"/>
      <c r="B83" s="364" t="s">
        <v>379</v>
      </c>
      <c r="C83" s="361"/>
      <c r="D83" s="365">
        <v>250</v>
      </c>
      <c r="E83" s="368">
        <f>F83/D83*1000</f>
        <v>10.2</v>
      </c>
      <c r="F83" s="257">
        <v>2.55</v>
      </c>
      <c r="G83" s="395"/>
      <c r="H83" s="47"/>
      <c r="I83" s="47"/>
      <c r="J83" s="47"/>
      <c r="K83" s="47"/>
      <c r="L83" s="47"/>
      <c r="M83" s="47"/>
      <c r="N83" s="7"/>
    </row>
    <row r="84" spans="1:14" ht="12.75">
      <c r="A84" s="375"/>
      <c r="B84" s="361" t="s">
        <v>366</v>
      </c>
      <c r="C84" s="361"/>
      <c r="D84" s="365">
        <v>160</v>
      </c>
      <c r="E84" s="47"/>
      <c r="F84" s="361">
        <v>2.49</v>
      </c>
      <c r="G84" s="395"/>
      <c r="H84" s="47"/>
      <c r="I84" s="47"/>
      <c r="J84" s="47"/>
      <c r="K84" s="47"/>
      <c r="L84" s="47"/>
      <c r="M84" s="47"/>
      <c r="N84" s="7"/>
    </row>
    <row r="85" spans="1:14" ht="12.75">
      <c r="A85" s="375"/>
      <c r="B85" s="9" t="s">
        <v>273</v>
      </c>
      <c r="C85" s="47"/>
      <c r="D85" s="365">
        <v>350</v>
      </c>
      <c r="E85" s="47"/>
      <c r="F85" s="47">
        <v>0.93</v>
      </c>
      <c r="G85" s="395"/>
      <c r="H85" s="47"/>
      <c r="I85" s="47"/>
      <c r="J85" s="47"/>
      <c r="K85" s="367" t="s">
        <v>358</v>
      </c>
      <c r="L85" s="47"/>
      <c r="M85" s="47"/>
      <c r="N85" s="7"/>
    </row>
    <row r="86" spans="1:14" ht="12.75">
      <c r="A86" s="375"/>
      <c r="B86" s="47" t="s">
        <v>332</v>
      </c>
      <c r="C86" s="47"/>
      <c r="D86" s="365">
        <v>250</v>
      </c>
      <c r="E86" s="47"/>
      <c r="F86" s="47">
        <v>0.44</v>
      </c>
      <c r="G86" s="395"/>
      <c r="H86" s="47"/>
      <c r="I86" s="47"/>
      <c r="J86" s="47"/>
      <c r="K86" s="47"/>
      <c r="L86" s="47"/>
      <c r="M86" s="47"/>
      <c r="N86" s="7"/>
    </row>
    <row r="87" spans="1:14" ht="12.75">
      <c r="A87" s="375"/>
      <c r="B87" s="9" t="s">
        <v>143</v>
      </c>
      <c r="C87" s="9"/>
      <c r="D87" s="357">
        <v>125</v>
      </c>
      <c r="E87" s="363">
        <f>F87/D87*1000</f>
        <v>8</v>
      </c>
      <c r="F87" s="9">
        <v>1</v>
      </c>
      <c r="G87" s="396"/>
      <c r="H87" s="9"/>
      <c r="I87" s="9"/>
      <c r="J87" s="9"/>
      <c r="K87" s="358" t="s">
        <v>357</v>
      </c>
      <c r="L87" s="47"/>
      <c r="M87" s="47"/>
      <c r="N87" s="7"/>
    </row>
    <row r="88" spans="1:14" ht="12.75">
      <c r="A88" s="375"/>
      <c r="B88" s="361" t="s">
        <v>337</v>
      </c>
      <c r="C88" s="361" t="s">
        <v>338</v>
      </c>
      <c r="D88" s="377">
        <v>0.5</v>
      </c>
      <c r="E88" s="381">
        <f>F88/D88</f>
        <v>1</v>
      </c>
      <c r="F88" s="361">
        <v>0.5</v>
      </c>
      <c r="G88" s="395"/>
      <c r="H88" s="47"/>
      <c r="I88" s="47"/>
      <c r="J88" s="47"/>
      <c r="K88" s="47"/>
      <c r="L88" s="47"/>
      <c r="M88" s="47"/>
      <c r="N88" s="7"/>
    </row>
    <row r="89" spans="1:14" ht="12.75">
      <c r="A89" s="375"/>
      <c r="B89" s="364" t="s">
        <v>381</v>
      </c>
      <c r="C89" s="361"/>
      <c r="D89" s="377">
        <v>1</v>
      </c>
      <c r="E89" s="381">
        <f>F89/D89</f>
        <v>1.95</v>
      </c>
      <c r="F89" s="364">
        <v>1.95</v>
      </c>
      <c r="G89" s="395"/>
      <c r="H89" s="47"/>
      <c r="I89" s="47"/>
      <c r="J89" s="393" t="s">
        <v>380</v>
      </c>
      <c r="K89" s="47"/>
      <c r="L89" s="47"/>
      <c r="M89" s="47"/>
      <c r="N89" s="7"/>
    </row>
    <row r="90" spans="1:14" ht="12.75">
      <c r="A90" s="375"/>
      <c r="B90" s="372" t="s">
        <v>377</v>
      </c>
      <c r="C90" s="372"/>
      <c r="D90" s="390">
        <v>38</v>
      </c>
      <c r="E90" s="391">
        <v>0.99</v>
      </c>
      <c r="F90" s="372">
        <v>2.85</v>
      </c>
      <c r="G90" s="397"/>
      <c r="H90" s="211">
        <f>F58</f>
        <v>2.35</v>
      </c>
      <c r="I90" s="211"/>
      <c r="J90" s="392" t="s">
        <v>380</v>
      </c>
      <c r="K90" s="211"/>
      <c r="L90" s="47"/>
      <c r="M90" s="47"/>
      <c r="N90" s="7"/>
    </row>
    <row r="91" spans="1:14" ht="12.75">
      <c r="A91" s="375"/>
      <c r="B91" s="361" t="s">
        <v>344</v>
      </c>
      <c r="C91" s="361"/>
      <c r="D91" s="47">
        <v>500</v>
      </c>
      <c r="E91" s="47"/>
      <c r="F91" s="364">
        <v>2.5</v>
      </c>
      <c r="G91" s="395"/>
      <c r="H91" s="47"/>
      <c r="I91" s="47"/>
      <c r="J91" s="47"/>
      <c r="K91" s="47"/>
      <c r="L91" s="47"/>
      <c r="M91" s="47"/>
      <c r="N91" s="7"/>
    </row>
    <row r="92" spans="1:14" ht="12.75">
      <c r="A92" s="375"/>
      <c r="B92" s="361" t="s">
        <v>43</v>
      </c>
      <c r="C92" s="361"/>
      <c r="D92" s="377">
        <v>5</v>
      </c>
      <c r="E92" s="381">
        <f>F92/D92</f>
        <v>0.198</v>
      </c>
      <c r="F92" s="364">
        <v>0.99</v>
      </c>
      <c r="G92" s="395"/>
      <c r="H92" s="47"/>
      <c r="I92" s="47"/>
      <c r="J92" s="47"/>
      <c r="K92" s="47"/>
      <c r="L92" s="47"/>
      <c r="M92" s="47"/>
      <c r="N92" s="7"/>
    </row>
    <row r="93" spans="1:14" ht="12.75">
      <c r="A93" s="375"/>
      <c r="B93" s="364" t="s">
        <v>387</v>
      </c>
      <c r="C93" s="361"/>
      <c r="D93" s="377">
        <v>0.5</v>
      </c>
      <c r="E93" s="381">
        <f>F93/D93</f>
        <v>2.54</v>
      </c>
      <c r="F93" s="364">
        <v>1.27</v>
      </c>
      <c r="G93" s="395"/>
      <c r="H93" s="47"/>
      <c r="I93" s="47"/>
      <c r="J93" s="47"/>
      <c r="K93" s="47"/>
      <c r="L93" s="47"/>
      <c r="M93" s="47"/>
      <c r="N93" s="7"/>
    </row>
    <row r="94" spans="1:14" ht="12.75">
      <c r="A94" s="375"/>
      <c r="B94" s="47" t="s">
        <v>268</v>
      </c>
      <c r="C94" s="47"/>
      <c r="D94" s="47" t="s">
        <v>269</v>
      </c>
      <c r="E94" s="47"/>
      <c r="F94" s="47">
        <v>3.7</v>
      </c>
      <c r="G94" s="395"/>
      <c r="H94" s="47"/>
      <c r="I94" s="47"/>
      <c r="J94" s="47"/>
      <c r="K94" s="47"/>
      <c r="L94" s="47"/>
      <c r="M94" s="47"/>
      <c r="N94" s="7"/>
    </row>
    <row r="95" spans="1:14" ht="12.75">
      <c r="A95" s="375"/>
      <c r="B95" s="47" t="s">
        <v>272</v>
      </c>
      <c r="C95" s="47"/>
      <c r="D95" s="47"/>
      <c r="E95" s="47"/>
      <c r="F95" s="47"/>
      <c r="G95" s="395"/>
      <c r="H95" s="47"/>
      <c r="I95" s="47"/>
      <c r="J95" s="47"/>
      <c r="K95" s="47"/>
      <c r="L95" s="47"/>
      <c r="M95" s="47"/>
      <c r="N95" s="7"/>
    </row>
    <row r="96" spans="1:14" ht="12.75">
      <c r="A96" s="375"/>
      <c r="B96" s="361" t="s">
        <v>336</v>
      </c>
      <c r="C96" s="361"/>
      <c r="D96" s="47"/>
      <c r="E96" s="47"/>
      <c r="F96" s="47">
        <v>1</v>
      </c>
      <c r="G96" s="395"/>
      <c r="H96" s="47"/>
      <c r="I96" s="47"/>
      <c r="J96" s="47"/>
      <c r="K96" s="47"/>
      <c r="L96" s="47"/>
      <c r="M96" s="47"/>
      <c r="N96" s="7"/>
    </row>
    <row r="97" spans="1:14" ht="12.75">
      <c r="A97" s="379"/>
      <c r="B97" s="356" t="s">
        <v>340</v>
      </c>
      <c r="C97" s="358" t="s">
        <v>197</v>
      </c>
      <c r="D97" s="366"/>
      <c r="E97" s="9"/>
      <c r="F97" s="356">
        <v>1.6</v>
      </c>
      <c r="G97" s="396"/>
      <c r="H97" s="9"/>
      <c r="I97" s="9"/>
      <c r="J97" s="9"/>
      <c r="K97" s="9"/>
      <c r="L97" s="9"/>
      <c r="M97" s="9"/>
      <c r="N97" s="10"/>
    </row>
    <row r="98" ht="12.75"/>
    <row r="99" spans="1:14" ht="12.75">
      <c r="A99" s="371" t="s">
        <v>8</v>
      </c>
      <c r="B99" s="373" t="s">
        <v>250</v>
      </c>
      <c r="C99" s="373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39"/>
    </row>
    <row r="100" spans="1:14" ht="12.75">
      <c r="A100" s="375"/>
      <c r="B100" s="361" t="s">
        <v>143</v>
      </c>
      <c r="C100" s="361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7"/>
    </row>
    <row r="101" spans="1:14" ht="12.75">
      <c r="A101" s="375"/>
      <c r="B101" s="361" t="s">
        <v>367</v>
      </c>
      <c r="C101" s="361"/>
      <c r="D101" s="365">
        <v>250</v>
      </c>
      <c r="E101" s="47"/>
      <c r="F101" s="47"/>
      <c r="G101" s="47"/>
      <c r="H101" s="47"/>
      <c r="I101" s="47"/>
      <c r="J101" s="361" t="s">
        <v>319</v>
      </c>
      <c r="K101" s="47"/>
      <c r="L101" s="47"/>
      <c r="M101" s="47"/>
      <c r="N101" s="7"/>
    </row>
    <row r="102" spans="1:14" ht="12.75">
      <c r="A102" s="379"/>
      <c r="B102" s="356"/>
      <c r="C102" s="35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10"/>
    </row>
    <row r="103" ht="12.75"/>
    <row r="104" spans="1:14" ht="12.75">
      <c r="A104" s="371" t="s">
        <v>257</v>
      </c>
      <c r="B104" s="373" t="s">
        <v>258</v>
      </c>
      <c r="C104" s="373"/>
      <c r="D104" s="40">
        <v>12</v>
      </c>
      <c r="E104" s="385">
        <f>F104/D104</f>
        <v>0.2333333333333333</v>
      </c>
      <c r="F104" s="40">
        <v>2.8</v>
      </c>
      <c r="G104" s="40"/>
      <c r="H104" s="40"/>
      <c r="I104" s="40"/>
      <c r="J104" s="373" t="s">
        <v>284</v>
      </c>
      <c r="K104" s="40"/>
      <c r="L104" s="40"/>
      <c r="M104" s="40"/>
      <c r="N104" s="39"/>
    </row>
    <row r="105" spans="1:14" ht="12.75">
      <c r="A105" s="375"/>
      <c r="B105" s="47"/>
      <c r="C105" s="47"/>
      <c r="D105" s="386">
        <v>20</v>
      </c>
      <c r="E105" s="387">
        <f>F105/D105</f>
        <v>0.16499999999999998</v>
      </c>
      <c r="F105" s="386">
        <v>3.3</v>
      </c>
      <c r="G105" s="386"/>
      <c r="H105" s="386"/>
      <c r="I105" s="386"/>
      <c r="J105" s="386" t="s">
        <v>287</v>
      </c>
      <c r="K105" s="47"/>
      <c r="L105" s="47"/>
      <c r="M105" s="47"/>
      <c r="N105" s="7"/>
    </row>
    <row r="106" spans="1:14" ht="12.75">
      <c r="A106" s="375"/>
      <c r="B106" s="361" t="s">
        <v>282</v>
      </c>
      <c r="C106" s="47"/>
      <c r="D106" s="365">
        <v>360</v>
      </c>
      <c r="E106" s="368">
        <f>F106/D106*1000</f>
        <v>11.555555555555557</v>
      </c>
      <c r="F106" s="47">
        <v>4.16</v>
      </c>
      <c r="G106" s="47"/>
      <c r="H106" s="47"/>
      <c r="I106" s="47"/>
      <c r="J106" s="361" t="s">
        <v>286</v>
      </c>
      <c r="K106" s="47"/>
      <c r="L106" s="47"/>
      <c r="M106" s="47"/>
      <c r="N106" s="7"/>
    </row>
    <row r="107" spans="1:14" ht="12.75">
      <c r="A107" s="375"/>
      <c r="B107" s="361" t="s">
        <v>283</v>
      </c>
      <c r="C107" s="47"/>
      <c r="D107" s="47"/>
      <c r="E107" s="47"/>
      <c r="F107" s="47">
        <v>1.7</v>
      </c>
      <c r="G107" s="47">
        <f>F72</f>
        <v>1.5</v>
      </c>
      <c r="H107" s="47">
        <f>G41</f>
        <v>1.5</v>
      </c>
      <c r="I107" s="47"/>
      <c r="J107" s="47"/>
      <c r="K107" s="47"/>
      <c r="L107" s="47"/>
      <c r="M107" s="47"/>
      <c r="N107" s="7"/>
    </row>
    <row r="108" spans="1:14" ht="12.75">
      <c r="A108" s="375"/>
      <c r="B108" s="47" t="s">
        <v>266</v>
      </c>
      <c r="C108" s="361" t="s">
        <v>285</v>
      </c>
      <c r="D108" s="47"/>
      <c r="E108" s="47"/>
      <c r="F108" s="47">
        <v>1.18</v>
      </c>
      <c r="G108" s="47"/>
      <c r="H108" s="47">
        <v>1.18</v>
      </c>
      <c r="I108" s="47"/>
      <c r="J108" s="47"/>
      <c r="K108" s="47"/>
      <c r="L108" s="47"/>
      <c r="M108" s="47"/>
      <c r="N108" s="7"/>
    </row>
    <row r="109" spans="1:14" ht="12.75">
      <c r="A109" s="375"/>
      <c r="B109" s="388" t="s">
        <v>288</v>
      </c>
      <c r="C109" s="47"/>
      <c r="D109" s="384">
        <v>1</v>
      </c>
      <c r="E109" s="47"/>
      <c r="F109" s="47">
        <v>9.56</v>
      </c>
      <c r="G109" s="47"/>
      <c r="H109" s="47"/>
      <c r="I109" s="47"/>
      <c r="J109" s="47"/>
      <c r="K109" s="47"/>
      <c r="L109" s="47"/>
      <c r="M109" s="47"/>
      <c r="N109" s="7"/>
    </row>
    <row r="110" spans="1:14" ht="12.75">
      <c r="A110" s="375"/>
      <c r="B110" s="398" t="s">
        <v>383</v>
      </c>
      <c r="C110" s="47"/>
      <c r="D110" s="384"/>
      <c r="E110" s="47"/>
      <c r="F110" s="47"/>
      <c r="G110" s="47"/>
      <c r="H110" s="47"/>
      <c r="I110" s="47"/>
      <c r="J110" s="47"/>
      <c r="K110" s="47"/>
      <c r="L110" s="47"/>
      <c r="M110" s="47"/>
      <c r="N110" s="7"/>
    </row>
    <row r="111" spans="1:14" ht="12.75">
      <c r="A111" s="37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10"/>
    </row>
    <row r="112" spans="1:14" ht="12.75">
      <c r="A112" s="389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</row>
    <row r="113" spans="1:14" ht="12.75">
      <c r="A113" s="371" t="s">
        <v>262</v>
      </c>
      <c r="B113" s="373" t="s">
        <v>263</v>
      </c>
      <c r="C113" s="373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39"/>
    </row>
    <row r="114" spans="1:14" ht="12.75">
      <c r="A114" s="375"/>
      <c r="B114" s="361" t="s">
        <v>264</v>
      </c>
      <c r="C114" s="361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7"/>
    </row>
    <row r="115" spans="1:14" ht="12.75">
      <c r="A115" s="375"/>
      <c r="B115" s="364" t="s">
        <v>371</v>
      </c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7"/>
    </row>
    <row r="116" spans="1:14" ht="12.75">
      <c r="A116" s="375"/>
      <c r="B116" s="361" t="s">
        <v>372</v>
      </c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7"/>
    </row>
    <row r="117" spans="1:14" ht="12.75">
      <c r="A117" s="37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10"/>
    </row>
  </sheetData>
  <sheetProtection/>
  <mergeCells count="3">
    <mergeCell ref="B1:C1"/>
    <mergeCell ref="A16:A22"/>
    <mergeCell ref="A32:A34"/>
  </mergeCells>
  <printOptions/>
  <pageMargins left="0.15748031496062992" right="0.1968503937007874" top="0.12" bottom="0.16" header="0.12" footer="0.12"/>
  <pageSetup fitToHeight="1" fitToWidth="1" horizontalDpi="600" verticalDpi="600" orientation="portrait" paperSize="9" scale="57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5:G18"/>
  <sheetViews>
    <sheetView zoomScalePageLayoutView="0" workbookViewId="0" topLeftCell="A4">
      <selection activeCell="E32" sqref="E32"/>
    </sheetView>
  </sheetViews>
  <sheetFormatPr defaultColWidth="11.421875" defaultRowHeight="12.75"/>
  <cols>
    <col min="1" max="1" width="14.28125" style="0" bestFit="1" customWidth="1"/>
    <col min="2" max="2" width="6.140625" style="0" bestFit="1" customWidth="1"/>
    <col min="3" max="3" width="6.140625" style="4" bestFit="1" customWidth="1"/>
    <col min="4" max="4" width="10.28125" style="404" bestFit="1" customWidth="1"/>
    <col min="5" max="5" width="7.7109375" style="355" bestFit="1" customWidth="1"/>
  </cols>
  <sheetData>
    <row r="5" spans="1:7" s="360" customFormat="1" ht="12.75">
      <c r="A5" s="370" t="s">
        <v>393</v>
      </c>
      <c r="B5" s="370" t="s">
        <v>392</v>
      </c>
      <c r="C5" s="406" t="s">
        <v>323</v>
      </c>
      <c r="D5" s="407" t="s">
        <v>394</v>
      </c>
      <c r="E5" s="370"/>
      <c r="F5" s="370"/>
      <c r="G5" s="370"/>
    </row>
    <row r="6" spans="1:7" ht="12.75">
      <c r="A6" s="408"/>
      <c r="B6" s="408"/>
      <c r="C6" s="409"/>
      <c r="D6" s="410"/>
      <c r="E6" s="411"/>
      <c r="F6" s="408"/>
      <c r="G6" s="408"/>
    </row>
    <row r="7" spans="1:5" ht="12.75">
      <c r="A7" t="s">
        <v>388</v>
      </c>
      <c r="B7" s="403">
        <v>1.5</v>
      </c>
      <c r="C7" s="4">
        <v>2.99</v>
      </c>
      <c r="D7" s="404">
        <f>C7/B7</f>
        <v>1.9933333333333334</v>
      </c>
      <c r="E7" s="360" t="s">
        <v>0</v>
      </c>
    </row>
    <row r="8" spans="2:5" ht="12.75">
      <c r="B8" s="403"/>
      <c r="E8" s="360"/>
    </row>
    <row r="9" spans="1:5" ht="12.75">
      <c r="A9" t="s">
        <v>389</v>
      </c>
      <c r="B9" s="402">
        <v>500</v>
      </c>
      <c r="C9" s="4">
        <v>1.99</v>
      </c>
      <c r="D9" s="404">
        <f>C9/B9*1000</f>
        <v>3.98</v>
      </c>
      <c r="E9" s="360" t="s">
        <v>0</v>
      </c>
    </row>
    <row r="10" spans="2:5" ht="12.75">
      <c r="B10" s="402"/>
      <c r="E10" s="360"/>
    </row>
    <row r="11" spans="1:5" ht="12.75">
      <c r="A11" t="s">
        <v>390</v>
      </c>
      <c r="B11" s="403">
        <v>1</v>
      </c>
      <c r="C11" s="4">
        <v>2.99</v>
      </c>
      <c r="D11" s="404">
        <f>C11/B11</f>
        <v>2.99</v>
      </c>
      <c r="E11" s="360" t="s">
        <v>0</v>
      </c>
    </row>
    <row r="12" spans="2:5" ht="12.75">
      <c r="B12" s="403"/>
      <c r="E12" s="360"/>
    </row>
    <row r="13" spans="1:5" ht="12.75">
      <c r="A13" t="s">
        <v>391</v>
      </c>
      <c r="B13" s="402">
        <v>250</v>
      </c>
      <c r="C13" s="4">
        <v>1.69</v>
      </c>
      <c r="D13" s="404">
        <f>C13/B13*1000</f>
        <v>6.76</v>
      </c>
      <c r="E13" s="360" t="s">
        <v>0</v>
      </c>
    </row>
    <row r="16" spans="1:6" ht="12.75">
      <c r="A16" s="354" t="s">
        <v>395</v>
      </c>
      <c r="B16" s="402">
        <v>100</v>
      </c>
      <c r="C16" s="4">
        <v>0.99</v>
      </c>
      <c r="D16" s="404">
        <f>C16/B16*1000</f>
        <v>9.899999999999999</v>
      </c>
      <c r="E16" s="360" t="s">
        <v>0</v>
      </c>
      <c r="F16" s="354" t="s">
        <v>397</v>
      </c>
    </row>
    <row r="18" spans="1:7" ht="12.75">
      <c r="A18" s="354" t="s">
        <v>396</v>
      </c>
      <c r="E18" s="360" t="s">
        <v>9</v>
      </c>
      <c r="F18" s="405" t="s">
        <v>398</v>
      </c>
      <c r="G18" s="354" t="s">
        <v>399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9"/>
  <sheetViews>
    <sheetView zoomScalePageLayoutView="0" workbookViewId="0" topLeftCell="A7">
      <selection activeCell="A26" sqref="A26"/>
    </sheetView>
  </sheetViews>
  <sheetFormatPr defaultColWidth="11.421875" defaultRowHeight="12.75"/>
  <cols>
    <col min="1" max="1" width="20.421875" style="0" bestFit="1" customWidth="1"/>
    <col min="2" max="2" width="5.57421875" style="0" bestFit="1" customWidth="1"/>
    <col min="3" max="3" width="7.8515625" style="0" bestFit="1" customWidth="1"/>
    <col min="4" max="4" width="7.28125" style="0" bestFit="1" customWidth="1"/>
    <col min="6" max="6" width="5.57421875" style="0" bestFit="1" customWidth="1"/>
    <col min="7" max="7" width="9.57421875" style="0" bestFit="1" customWidth="1"/>
    <col min="8" max="8" width="7.28125" style="0" bestFit="1" customWidth="1"/>
    <col min="10" max="10" width="5.57421875" style="0" bestFit="1" customWidth="1"/>
    <col min="11" max="11" width="6.140625" style="0" bestFit="1" customWidth="1"/>
    <col min="12" max="12" width="7.28125" style="0" bestFit="1" customWidth="1"/>
    <col min="14" max="14" width="5.8515625" style="0" bestFit="1" customWidth="1"/>
    <col min="15" max="15" width="7.7109375" style="0" bestFit="1" customWidth="1"/>
    <col min="16" max="16" width="8.140625" style="0" bestFit="1" customWidth="1"/>
    <col min="17" max="17" width="6.8515625" style="0" bestFit="1" customWidth="1"/>
    <col min="18" max="18" width="5.8515625" style="0" bestFit="1" customWidth="1"/>
    <col min="19" max="19" width="7.7109375" style="0" bestFit="1" customWidth="1"/>
    <col min="20" max="20" width="8.140625" style="0" bestFit="1" customWidth="1"/>
    <col min="21" max="21" width="6.8515625" style="0" bestFit="1" customWidth="1"/>
    <col min="23" max="23" width="5.28125" style="0" bestFit="1" customWidth="1"/>
    <col min="27" max="27" width="20.421875" style="0" bestFit="1" customWidth="1"/>
  </cols>
  <sheetData>
    <row r="1" spans="1:27" ht="12.75">
      <c r="A1" s="15"/>
      <c r="B1" s="18"/>
      <c r="C1" s="18" t="s">
        <v>7</v>
      </c>
      <c r="D1" s="18"/>
      <c r="E1" s="249"/>
      <c r="F1" s="18"/>
      <c r="G1" s="18" t="s">
        <v>8</v>
      </c>
      <c r="H1" s="18"/>
      <c r="I1" s="18"/>
      <c r="J1" s="15"/>
      <c r="K1" s="14" t="s">
        <v>0</v>
      </c>
      <c r="L1" s="16"/>
      <c r="M1" s="17"/>
      <c r="N1" s="506" t="s">
        <v>224</v>
      </c>
      <c r="O1" s="507"/>
      <c r="P1" s="507"/>
      <c r="Q1" s="508"/>
      <c r="R1" s="15"/>
      <c r="S1" s="18" t="s">
        <v>9</v>
      </c>
      <c r="T1" s="18"/>
      <c r="U1" s="18"/>
      <c r="V1" s="124">
        <v>19.6</v>
      </c>
      <c r="W1" s="125" t="s">
        <v>101</v>
      </c>
      <c r="X1" s="18" t="s">
        <v>100</v>
      </c>
      <c r="Y1" s="18"/>
      <c r="Z1" s="14"/>
      <c r="AA1" s="117"/>
    </row>
    <row r="2" spans="1:27" ht="12.75">
      <c r="A2" s="28"/>
      <c r="B2" s="22"/>
      <c r="C2" s="46"/>
      <c r="D2" s="250"/>
      <c r="E2" s="200"/>
      <c r="F2" s="31"/>
      <c r="G2" s="27"/>
      <c r="H2" s="43"/>
      <c r="I2" s="43"/>
      <c r="J2" s="269"/>
      <c r="K2" s="270"/>
      <c r="L2" s="270"/>
      <c r="M2" s="271"/>
      <c r="N2" s="31"/>
      <c r="O2" s="27"/>
      <c r="P2" s="263"/>
      <c r="Q2" s="128"/>
      <c r="R2" s="31"/>
      <c r="S2" s="46"/>
      <c r="T2" s="263"/>
      <c r="U2" s="128"/>
      <c r="V2" s="42"/>
      <c r="W2" s="258"/>
      <c r="X2" s="121"/>
      <c r="Y2" s="43"/>
      <c r="Z2" s="164"/>
      <c r="AA2" s="28"/>
    </row>
    <row r="3" spans="1:27" ht="12.75">
      <c r="A3" s="26" t="s">
        <v>13</v>
      </c>
      <c r="B3" s="41">
        <v>70</v>
      </c>
      <c r="C3" s="6">
        <v>14.4</v>
      </c>
      <c r="D3" s="3">
        <f>C3/B3*100</f>
        <v>20.57142857142857</v>
      </c>
      <c r="E3" s="3"/>
      <c r="F3" s="41">
        <v>70</v>
      </c>
      <c r="G3" s="46">
        <v>13.3</v>
      </c>
      <c r="H3" s="68">
        <f>G3/F3*100</f>
        <v>19</v>
      </c>
      <c r="I3" s="68"/>
      <c r="J3" s="269"/>
      <c r="K3" s="270"/>
      <c r="L3" s="270"/>
      <c r="M3" s="271"/>
      <c r="N3" s="41"/>
      <c r="O3" s="6"/>
      <c r="P3" s="200"/>
      <c r="Q3" s="200"/>
      <c r="R3" s="41">
        <v>75</v>
      </c>
      <c r="S3" s="6">
        <v>13.3</v>
      </c>
      <c r="T3" s="200">
        <f>S3/R3*100</f>
        <v>17.733333333333334</v>
      </c>
      <c r="U3" s="200"/>
      <c r="V3" s="41">
        <v>70</v>
      </c>
      <c r="W3" s="126">
        <v>10.34</v>
      </c>
      <c r="X3" s="121">
        <f aca="true" t="shared" si="0" ref="X3:X27">W3+(W3*V$1/100)</f>
        <v>12.36664</v>
      </c>
      <c r="Y3" s="43">
        <f>X3/V3*100</f>
        <v>17.66662857142857</v>
      </c>
      <c r="Z3" s="164"/>
      <c r="AA3" s="50" t="str">
        <f aca="true" t="shared" si="1" ref="AA3:AA27">A3</f>
        <v>Paddy</v>
      </c>
    </row>
    <row r="4" spans="1:27" ht="12.75">
      <c r="A4" s="26" t="s">
        <v>13</v>
      </c>
      <c r="B4" s="31">
        <v>1</v>
      </c>
      <c r="C4" s="6">
        <v>20.29</v>
      </c>
      <c r="D4" s="43">
        <f>C4/B4</f>
        <v>20.29</v>
      </c>
      <c r="E4" s="43"/>
      <c r="F4" s="31">
        <v>1</v>
      </c>
      <c r="G4" s="27">
        <v>18.54</v>
      </c>
      <c r="H4" s="102">
        <f>G4/F4</f>
        <v>18.54</v>
      </c>
      <c r="I4" s="102"/>
      <c r="J4" s="272"/>
      <c r="K4" s="116"/>
      <c r="L4" s="116"/>
      <c r="M4" s="273"/>
      <c r="N4" s="42"/>
      <c r="O4" s="6"/>
      <c r="P4" s="200"/>
      <c r="Q4" s="200"/>
      <c r="R4" s="42"/>
      <c r="S4" s="6"/>
      <c r="T4" s="200"/>
      <c r="U4" s="200"/>
      <c r="V4" s="31">
        <v>2</v>
      </c>
      <c r="W4" s="127">
        <v>32.95</v>
      </c>
      <c r="X4" s="121">
        <f t="shared" si="0"/>
        <v>39.4082</v>
      </c>
      <c r="Y4" s="43">
        <f>X4/V4</f>
        <v>19.7041</v>
      </c>
      <c r="Z4" s="165"/>
      <c r="AA4" s="28" t="str">
        <f t="shared" si="1"/>
        <v>Paddy</v>
      </c>
    </row>
    <row r="5" spans="1:27" ht="12.75">
      <c r="A5" s="227" t="s">
        <v>16</v>
      </c>
      <c r="B5" s="41">
        <v>70</v>
      </c>
      <c r="C5" s="46">
        <v>15.84</v>
      </c>
      <c r="D5" s="68">
        <f>C5/B5*100</f>
        <v>22.62857142857143</v>
      </c>
      <c r="E5" s="68"/>
      <c r="F5" s="41">
        <v>70</v>
      </c>
      <c r="G5" s="46">
        <v>13.68</v>
      </c>
      <c r="H5" s="68">
        <f>G5/F5*100</f>
        <v>19.54285714285714</v>
      </c>
      <c r="I5" s="68"/>
      <c r="J5" s="269"/>
      <c r="K5" s="270"/>
      <c r="L5" s="270"/>
      <c r="M5" s="271"/>
      <c r="N5" s="41"/>
      <c r="O5" s="46"/>
      <c r="P5" s="68"/>
      <c r="Q5" s="68"/>
      <c r="R5" s="41">
        <v>70</v>
      </c>
      <c r="S5" s="46">
        <v>13.8</v>
      </c>
      <c r="T5" s="68">
        <f>S5/R5*100</f>
        <v>19.714285714285715</v>
      </c>
      <c r="U5" s="68"/>
      <c r="V5" s="41">
        <v>70</v>
      </c>
      <c r="W5" s="126">
        <v>10.89</v>
      </c>
      <c r="X5" s="228">
        <f t="shared" si="0"/>
        <v>13.02444</v>
      </c>
      <c r="Y5" s="250">
        <f>X5/V5*100</f>
        <v>18.606342857142856</v>
      </c>
      <c r="Z5" s="229"/>
      <c r="AA5" s="50" t="str">
        <f t="shared" si="1"/>
        <v>Bushmil</v>
      </c>
    </row>
    <row r="6" spans="1:27" ht="12.75">
      <c r="A6" s="26" t="s">
        <v>17</v>
      </c>
      <c r="B6" s="42">
        <v>70</v>
      </c>
      <c r="C6" s="27">
        <v>21.49</v>
      </c>
      <c r="D6" s="43">
        <f>C6/B6*100</f>
        <v>30.7</v>
      </c>
      <c r="E6" s="43"/>
      <c r="F6" s="42">
        <v>70</v>
      </c>
      <c r="G6" s="27">
        <v>19.77</v>
      </c>
      <c r="H6" s="43">
        <f>G6/F6*100</f>
        <v>28.24285714285714</v>
      </c>
      <c r="I6" s="43"/>
      <c r="J6" s="272"/>
      <c r="K6" s="116"/>
      <c r="L6" s="116"/>
      <c r="M6" s="273"/>
      <c r="N6" s="42"/>
      <c r="O6" s="27"/>
      <c r="P6" s="102"/>
      <c r="Q6" s="102"/>
      <c r="R6" s="42">
        <v>70</v>
      </c>
      <c r="S6" s="27">
        <v>19.38</v>
      </c>
      <c r="T6" s="102">
        <f>S6/R6*100</f>
        <v>27.685714285714287</v>
      </c>
      <c r="U6" s="102"/>
      <c r="V6" s="42">
        <v>70</v>
      </c>
      <c r="W6" s="128">
        <v>17.22</v>
      </c>
      <c r="X6" s="121">
        <f t="shared" si="0"/>
        <v>20.595119999999998</v>
      </c>
      <c r="Y6" s="102">
        <f>X6/V6*100</f>
        <v>29.421599999999998</v>
      </c>
      <c r="Z6" s="164"/>
      <c r="AA6" s="28" t="str">
        <f t="shared" si="1"/>
        <v>Bushmil 10</v>
      </c>
    </row>
    <row r="7" spans="1:27" ht="12.75">
      <c r="A7" s="26" t="s">
        <v>180</v>
      </c>
      <c r="B7" s="42">
        <v>70</v>
      </c>
      <c r="C7" s="27"/>
      <c r="D7" s="43"/>
      <c r="E7" s="43"/>
      <c r="F7" s="42"/>
      <c r="G7" s="27"/>
      <c r="H7" s="43"/>
      <c r="I7" s="43"/>
      <c r="J7" s="272"/>
      <c r="K7" s="116"/>
      <c r="L7" s="116"/>
      <c r="M7" s="273"/>
      <c r="N7" s="42"/>
      <c r="O7" s="27"/>
      <c r="P7" s="102"/>
      <c r="Q7" s="102"/>
      <c r="R7" s="42"/>
      <c r="S7" s="27"/>
      <c r="T7" s="102"/>
      <c r="U7" s="102"/>
      <c r="V7" s="42">
        <v>70</v>
      </c>
      <c r="W7" s="128">
        <v>50.4</v>
      </c>
      <c r="X7" s="121">
        <f t="shared" si="0"/>
        <v>60.2784</v>
      </c>
      <c r="Y7" s="102">
        <f>X7/V7*100</f>
        <v>86.112</v>
      </c>
      <c r="Z7" s="164"/>
      <c r="AA7" s="28" t="str">
        <f t="shared" si="1"/>
        <v>Bushmil 16</v>
      </c>
    </row>
    <row r="8" spans="1:27" ht="12.75">
      <c r="A8" s="230" t="s">
        <v>113</v>
      </c>
      <c r="B8" s="104">
        <v>70</v>
      </c>
      <c r="C8" s="19"/>
      <c r="D8" s="33"/>
      <c r="E8" s="33"/>
      <c r="F8" s="104"/>
      <c r="G8" s="19"/>
      <c r="H8" s="33"/>
      <c r="I8" s="33"/>
      <c r="J8" s="274"/>
      <c r="K8" s="190"/>
      <c r="L8" s="190"/>
      <c r="M8" s="275"/>
      <c r="N8" s="104"/>
      <c r="O8" s="19"/>
      <c r="P8" s="33"/>
      <c r="Q8" s="33"/>
      <c r="R8" s="104"/>
      <c r="S8" s="19"/>
      <c r="T8" s="33"/>
      <c r="U8" s="33"/>
      <c r="V8" s="104">
        <v>70</v>
      </c>
      <c r="W8" s="130">
        <v>13.59</v>
      </c>
      <c r="X8" s="122">
        <f>W8+(W8*V$1/100)</f>
        <v>16.25364</v>
      </c>
      <c r="Y8" s="174">
        <f>X8/V8*100</f>
        <v>23.219485714285714</v>
      </c>
      <c r="Z8" s="166"/>
      <c r="AA8" s="29" t="str">
        <f t="shared" si="1"/>
        <v>Black Bush</v>
      </c>
    </row>
    <row r="9" spans="1:27" ht="12.75">
      <c r="A9" s="26" t="s">
        <v>18</v>
      </c>
      <c r="B9" s="42">
        <v>70</v>
      </c>
      <c r="C9" s="6">
        <v>16.6</v>
      </c>
      <c r="D9" s="3">
        <f>C9/B9*100</f>
        <v>23.714285714285715</v>
      </c>
      <c r="E9" s="3"/>
      <c r="F9" s="42">
        <v>70</v>
      </c>
      <c r="G9" s="27">
        <v>14.3</v>
      </c>
      <c r="H9" s="43">
        <f>G9/F9*100</f>
        <v>20.42857142857143</v>
      </c>
      <c r="I9" s="43"/>
      <c r="J9" s="272"/>
      <c r="K9" s="116"/>
      <c r="L9" s="116"/>
      <c r="M9" s="273"/>
      <c r="N9" s="42"/>
      <c r="O9" s="6"/>
      <c r="P9" s="200"/>
      <c r="Q9" s="200"/>
      <c r="R9" s="42">
        <v>70</v>
      </c>
      <c r="S9" s="6">
        <v>14.43</v>
      </c>
      <c r="T9" s="200">
        <f>S9/R9*100</f>
        <v>20.614285714285714</v>
      </c>
      <c r="U9" s="200"/>
      <c r="V9" s="42">
        <v>70</v>
      </c>
      <c r="W9" s="128">
        <v>13.22</v>
      </c>
      <c r="X9" s="121">
        <f t="shared" si="0"/>
        <v>15.81112</v>
      </c>
      <c r="Y9" s="102">
        <f>X9/V9*100</f>
        <v>22.587314285714285</v>
      </c>
      <c r="Z9" s="164"/>
      <c r="AA9" s="28" t="str">
        <f t="shared" si="1"/>
        <v>Jameson</v>
      </c>
    </row>
    <row r="10" spans="1:27" ht="12.75">
      <c r="A10" s="26" t="s">
        <v>18</v>
      </c>
      <c r="B10" s="31">
        <v>1</v>
      </c>
      <c r="C10" s="6">
        <v>23.25</v>
      </c>
      <c r="D10" s="102">
        <f>C10/B10</f>
        <v>23.25</v>
      </c>
      <c r="E10" s="102"/>
      <c r="F10" s="31">
        <v>1</v>
      </c>
      <c r="G10" s="27">
        <v>20.32</v>
      </c>
      <c r="H10" s="43">
        <f>G10/F10</f>
        <v>20.32</v>
      </c>
      <c r="I10" s="43"/>
      <c r="J10" s="272"/>
      <c r="K10" s="116"/>
      <c r="L10" s="116"/>
      <c r="M10" s="273"/>
      <c r="N10" s="31"/>
      <c r="O10" s="6"/>
      <c r="P10" s="200"/>
      <c r="Q10" s="256"/>
      <c r="R10" s="31">
        <v>1</v>
      </c>
      <c r="S10" s="6">
        <v>20.32</v>
      </c>
      <c r="T10" s="200">
        <f>S10/R10</f>
        <v>20.32</v>
      </c>
      <c r="U10" s="256"/>
      <c r="V10" s="31">
        <v>2</v>
      </c>
      <c r="W10" s="128">
        <v>33.93</v>
      </c>
      <c r="X10" s="121">
        <f t="shared" si="0"/>
        <v>40.58028</v>
      </c>
      <c r="Y10" s="102">
        <f>X10/V10</f>
        <v>20.29014</v>
      </c>
      <c r="Z10" s="164"/>
      <c r="AA10" s="28" t="str">
        <f t="shared" si="1"/>
        <v>Jameson</v>
      </c>
    </row>
    <row r="11" spans="1:27" ht="12.75">
      <c r="A11" s="26" t="s">
        <v>18</v>
      </c>
      <c r="B11" s="31">
        <v>4.5</v>
      </c>
      <c r="C11" s="6"/>
      <c r="D11" s="102"/>
      <c r="E11" s="102"/>
      <c r="F11" s="31"/>
      <c r="G11" s="27"/>
      <c r="H11" s="43"/>
      <c r="I11" s="43"/>
      <c r="J11" s="272"/>
      <c r="K11" s="116"/>
      <c r="L11" s="116"/>
      <c r="M11" s="273"/>
      <c r="N11" s="31"/>
      <c r="O11" s="6"/>
      <c r="P11" s="256"/>
      <c r="Q11" s="256"/>
      <c r="R11" s="31"/>
      <c r="S11" s="6"/>
      <c r="T11" s="256"/>
      <c r="U11" s="256"/>
      <c r="V11" s="31">
        <v>4.5</v>
      </c>
      <c r="W11" s="128">
        <v>72.26</v>
      </c>
      <c r="X11" s="121">
        <f t="shared" si="0"/>
        <v>86.42296</v>
      </c>
      <c r="Y11" s="102">
        <f>X11/V11</f>
        <v>19.205102222222223</v>
      </c>
      <c r="Z11" s="164"/>
      <c r="AA11" s="28" t="str">
        <f t="shared" si="1"/>
        <v>Jameson</v>
      </c>
    </row>
    <row r="12" spans="1:27" ht="12.75">
      <c r="A12" s="26" t="s">
        <v>153</v>
      </c>
      <c r="B12" s="42">
        <v>70</v>
      </c>
      <c r="C12" s="6">
        <v>26.5</v>
      </c>
      <c r="D12" s="174">
        <f>C12/B12*100</f>
        <v>37.857142857142854</v>
      </c>
      <c r="E12" s="200"/>
      <c r="F12" s="31"/>
      <c r="G12" s="27"/>
      <c r="H12" s="43"/>
      <c r="I12" s="43"/>
      <c r="J12" s="272"/>
      <c r="K12" s="116"/>
      <c r="L12" s="116"/>
      <c r="M12" s="273"/>
      <c r="N12" s="28"/>
      <c r="O12" s="56"/>
      <c r="R12" s="28"/>
      <c r="S12" s="56"/>
      <c r="V12" s="42">
        <v>70</v>
      </c>
      <c r="W12" s="128">
        <v>21.41</v>
      </c>
      <c r="X12" s="121">
        <f t="shared" si="0"/>
        <v>25.606360000000002</v>
      </c>
      <c r="Y12" s="102">
        <f aca="true" t="shared" si="2" ref="Y12:Y19">X12/V12*100</f>
        <v>36.58051428571429</v>
      </c>
      <c r="Z12" s="164"/>
      <c r="AA12" s="28" t="str">
        <f t="shared" si="1"/>
        <v>Jameson 12 ans</v>
      </c>
    </row>
    <row r="13" spans="1:27" ht="12.75">
      <c r="A13" s="295" t="s">
        <v>230</v>
      </c>
      <c r="B13" s="236">
        <v>70</v>
      </c>
      <c r="C13" s="231">
        <v>15.17</v>
      </c>
      <c r="D13" s="3">
        <f>C13/B13*100</f>
        <v>21.67142857142857</v>
      </c>
      <c r="E13" s="238"/>
      <c r="F13" s="236">
        <v>70</v>
      </c>
      <c r="G13" s="231">
        <v>13.72</v>
      </c>
      <c r="H13" s="232">
        <f>G13/F13*100</f>
        <v>19.6</v>
      </c>
      <c r="I13" s="232"/>
      <c r="J13" s="276"/>
      <c r="K13" s="246"/>
      <c r="L13" s="246"/>
      <c r="M13" s="277"/>
      <c r="N13" s="236"/>
      <c r="O13" s="231"/>
      <c r="P13" s="232"/>
      <c r="Q13" s="232"/>
      <c r="R13" s="236">
        <v>70</v>
      </c>
      <c r="S13" s="231">
        <v>13.9</v>
      </c>
      <c r="T13" s="232">
        <f>S13/R13*100</f>
        <v>19.857142857142858</v>
      </c>
      <c r="U13" s="232"/>
      <c r="V13" s="236">
        <v>70</v>
      </c>
      <c r="W13" s="247">
        <v>10.95</v>
      </c>
      <c r="X13" s="255">
        <f t="shared" si="0"/>
        <v>13.0962</v>
      </c>
      <c r="Y13" s="238">
        <f t="shared" si="2"/>
        <v>18.70885714285714</v>
      </c>
      <c r="Z13" s="248"/>
      <c r="AA13" s="209" t="str">
        <f t="shared" si="1"/>
        <v>Tullamore</v>
      </c>
    </row>
    <row r="14" spans="1:27" ht="12.75">
      <c r="A14" s="227" t="s">
        <v>208</v>
      </c>
      <c r="B14" s="41">
        <v>70</v>
      </c>
      <c r="C14" s="46"/>
      <c r="D14" s="250"/>
      <c r="E14" s="250"/>
      <c r="F14" s="41"/>
      <c r="G14" s="46"/>
      <c r="H14" s="68"/>
      <c r="I14" s="68"/>
      <c r="J14" s="269"/>
      <c r="K14" s="270"/>
      <c r="L14" s="270"/>
      <c r="M14" s="271"/>
      <c r="N14" s="41"/>
      <c r="O14" s="46"/>
      <c r="P14" s="68"/>
      <c r="Q14" s="68"/>
      <c r="R14" s="41"/>
      <c r="S14" s="46"/>
      <c r="T14" s="68"/>
      <c r="U14" s="68"/>
      <c r="V14" s="41">
        <v>70</v>
      </c>
      <c r="W14" s="156">
        <v>29</v>
      </c>
      <c r="X14" s="228">
        <f t="shared" si="0"/>
        <v>34.684</v>
      </c>
      <c r="Y14" s="250">
        <f t="shared" si="2"/>
        <v>49.54857142857143</v>
      </c>
      <c r="Z14" s="251"/>
      <c r="AA14" s="50" t="str">
        <f t="shared" si="1"/>
        <v>Isle du Jura</v>
      </c>
    </row>
    <row r="15" spans="1:27" ht="12.75">
      <c r="A15" s="230" t="s">
        <v>209</v>
      </c>
      <c r="B15" s="104">
        <v>70</v>
      </c>
      <c r="C15" s="19"/>
      <c r="D15" s="174"/>
      <c r="E15" s="174"/>
      <c r="F15" s="104"/>
      <c r="G15" s="19"/>
      <c r="H15" s="33"/>
      <c r="I15" s="33"/>
      <c r="J15" s="274"/>
      <c r="K15" s="190"/>
      <c r="L15" s="190"/>
      <c r="M15" s="275"/>
      <c r="N15" s="104"/>
      <c r="O15" s="19"/>
      <c r="P15" s="33"/>
      <c r="Q15" s="33"/>
      <c r="R15" s="104"/>
      <c r="S15" s="19"/>
      <c r="T15" s="33"/>
      <c r="U15" s="33"/>
      <c r="V15" s="104">
        <v>70</v>
      </c>
      <c r="W15" s="252">
        <v>33</v>
      </c>
      <c r="X15" s="122">
        <f>W15+(W15*V$1/100)</f>
        <v>39.468</v>
      </c>
      <c r="Y15" s="174">
        <f t="shared" si="2"/>
        <v>56.38285714285715</v>
      </c>
      <c r="Z15" s="253"/>
      <c r="AA15" s="29" t="str">
        <f t="shared" si="1"/>
        <v>Isle of Jura Superstition</v>
      </c>
    </row>
    <row r="16" spans="1:27" ht="12.75">
      <c r="A16" s="227" t="s">
        <v>205</v>
      </c>
      <c r="B16" s="41">
        <v>70</v>
      </c>
      <c r="C16" s="46"/>
      <c r="D16" s="250"/>
      <c r="E16" s="250"/>
      <c r="F16" s="41"/>
      <c r="G16" s="46"/>
      <c r="H16" s="68"/>
      <c r="I16" s="68"/>
      <c r="J16" s="269"/>
      <c r="K16" s="270"/>
      <c r="L16" s="270"/>
      <c r="M16" s="271"/>
      <c r="N16" s="41"/>
      <c r="O16" s="46"/>
      <c r="P16" s="68"/>
      <c r="Q16" s="68"/>
      <c r="R16" s="41"/>
      <c r="S16" s="46"/>
      <c r="T16" s="68"/>
      <c r="U16" s="68"/>
      <c r="V16" s="41">
        <v>70</v>
      </c>
      <c r="W16" s="156">
        <v>28.9</v>
      </c>
      <c r="X16" s="228">
        <f t="shared" si="0"/>
        <v>34.5644</v>
      </c>
      <c r="Y16" s="250">
        <f t="shared" si="2"/>
        <v>49.37771428571428</v>
      </c>
      <c r="Z16" s="251"/>
      <c r="AA16" s="50" t="str">
        <f t="shared" si="1"/>
        <v>Knokendo 12</v>
      </c>
    </row>
    <row r="17" spans="1:27" ht="12.75">
      <c r="A17" s="26" t="s">
        <v>206</v>
      </c>
      <c r="B17" s="42">
        <v>70</v>
      </c>
      <c r="C17" s="27"/>
      <c r="D17" s="102"/>
      <c r="E17" s="102"/>
      <c r="F17" s="42"/>
      <c r="G17" s="27"/>
      <c r="H17" s="43"/>
      <c r="I17" s="43"/>
      <c r="J17" s="272"/>
      <c r="K17" s="116"/>
      <c r="L17" s="116"/>
      <c r="M17" s="273"/>
      <c r="N17" s="42"/>
      <c r="O17" s="27"/>
      <c r="P17" s="43"/>
      <c r="Q17" s="43"/>
      <c r="R17" s="42"/>
      <c r="S17" s="27"/>
      <c r="T17" s="43"/>
      <c r="U17" s="43"/>
      <c r="V17" s="42">
        <v>70</v>
      </c>
      <c r="W17" s="127">
        <v>33.9</v>
      </c>
      <c r="X17" s="121">
        <f t="shared" si="0"/>
        <v>40.544399999999996</v>
      </c>
      <c r="Y17" s="102">
        <f t="shared" si="2"/>
        <v>57.92057142857142</v>
      </c>
      <c r="Z17" s="165"/>
      <c r="AA17" s="28" t="str">
        <f t="shared" si="1"/>
        <v>Knokendo 15</v>
      </c>
    </row>
    <row r="18" spans="1:27" ht="12.75">
      <c r="A18" s="230" t="s">
        <v>207</v>
      </c>
      <c r="B18" s="104">
        <v>70</v>
      </c>
      <c r="C18" s="19"/>
      <c r="D18" s="174"/>
      <c r="E18" s="174"/>
      <c r="F18" s="104"/>
      <c r="G18" s="19"/>
      <c r="H18" s="33"/>
      <c r="I18" s="33"/>
      <c r="J18" s="274"/>
      <c r="K18" s="190"/>
      <c r="L18" s="190"/>
      <c r="M18" s="275"/>
      <c r="N18" s="104"/>
      <c r="O18" s="19"/>
      <c r="P18" s="33"/>
      <c r="Q18" s="33"/>
      <c r="R18" s="104"/>
      <c r="S18" s="19"/>
      <c r="T18" s="33"/>
      <c r="U18" s="33"/>
      <c r="V18" s="104">
        <v>70</v>
      </c>
      <c r="W18" s="252">
        <v>35.99</v>
      </c>
      <c r="X18" s="122">
        <f t="shared" si="0"/>
        <v>43.04404</v>
      </c>
      <c r="Y18" s="174">
        <f t="shared" si="2"/>
        <v>61.49148571428572</v>
      </c>
      <c r="Z18" s="253"/>
      <c r="AA18" s="29" t="str">
        <f t="shared" si="1"/>
        <v>Knokendo 18</v>
      </c>
    </row>
    <row r="19" spans="1:27" ht="12.75">
      <c r="A19" s="227" t="s">
        <v>19</v>
      </c>
      <c r="B19" s="41">
        <v>70</v>
      </c>
      <c r="C19" s="46">
        <v>19.5</v>
      </c>
      <c r="D19" s="68">
        <f>C19/B19*100</f>
        <v>27.857142857142858</v>
      </c>
      <c r="E19" s="68"/>
      <c r="F19" s="41">
        <v>70</v>
      </c>
      <c r="G19" s="234">
        <v>17.26</v>
      </c>
      <c r="H19" s="68">
        <f>G19/F19*100</f>
        <v>24.65714285714286</v>
      </c>
      <c r="I19" s="68"/>
      <c r="J19" s="269"/>
      <c r="K19" s="270"/>
      <c r="L19" s="270"/>
      <c r="M19" s="271"/>
      <c r="N19" s="41"/>
      <c r="O19" s="46"/>
      <c r="P19" s="68"/>
      <c r="Q19" s="68"/>
      <c r="R19" s="41">
        <v>70</v>
      </c>
      <c r="S19" s="46">
        <v>19.32</v>
      </c>
      <c r="T19" s="68">
        <f>S19/R19*100</f>
        <v>27.6</v>
      </c>
      <c r="U19" s="68"/>
      <c r="V19" s="41">
        <v>70</v>
      </c>
      <c r="W19" s="126">
        <v>14.46</v>
      </c>
      <c r="X19" s="254">
        <f t="shared" si="0"/>
        <v>17.29416</v>
      </c>
      <c r="Y19" s="250">
        <f t="shared" si="2"/>
        <v>24.70594285714286</v>
      </c>
      <c r="Z19" s="229"/>
      <c r="AA19" s="50" t="str">
        <f t="shared" si="1"/>
        <v>Jack Daniel</v>
      </c>
    </row>
    <row r="20" spans="1:27" ht="12.75">
      <c r="A20" s="26" t="s">
        <v>19</v>
      </c>
      <c r="B20" s="31">
        <v>1</v>
      </c>
      <c r="C20" s="27">
        <v>28.2</v>
      </c>
      <c r="D20" s="43">
        <f>C20/B20</f>
        <v>28.2</v>
      </c>
      <c r="E20" s="43"/>
      <c r="F20" s="31">
        <v>1</v>
      </c>
      <c r="G20" s="27">
        <v>24.77</v>
      </c>
      <c r="H20" s="43">
        <f>G20/F20</f>
        <v>24.77</v>
      </c>
      <c r="I20" s="43"/>
      <c r="J20" s="272"/>
      <c r="K20" s="116"/>
      <c r="L20" s="116"/>
      <c r="M20" s="273"/>
      <c r="N20" s="31"/>
      <c r="O20" s="27"/>
      <c r="P20" s="257"/>
      <c r="Q20" s="257"/>
      <c r="R20" s="31">
        <v>1</v>
      </c>
      <c r="S20" s="27">
        <v>24.99</v>
      </c>
      <c r="T20" s="257"/>
      <c r="U20" s="257"/>
      <c r="V20" s="31">
        <v>1</v>
      </c>
      <c r="W20" s="128">
        <v>32</v>
      </c>
      <c r="X20" s="121">
        <f t="shared" si="0"/>
        <v>38.272</v>
      </c>
      <c r="Y20" s="88">
        <f>X20/V20</f>
        <v>38.272</v>
      </c>
      <c r="Z20" s="164"/>
      <c r="AA20" s="28" t="str">
        <f t="shared" si="1"/>
        <v>Jack Daniel</v>
      </c>
    </row>
    <row r="21" spans="1:27" ht="12.75">
      <c r="A21" s="28" t="s">
        <v>19</v>
      </c>
      <c r="B21" s="22">
        <v>3</v>
      </c>
      <c r="C21" s="27"/>
      <c r="D21" s="43"/>
      <c r="E21" s="43"/>
      <c r="F21" s="31"/>
      <c r="G21" s="27"/>
      <c r="H21" s="43"/>
      <c r="I21" s="43"/>
      <c r="J21" s="272"/>
      <c r="K21" s="116"/>
      <c r="L21" s="116"/>
      <c r="M21" s="273"/>
      <c r="N21" s="31"/>
      <c r="O21" s="27"/>
      <c r="P21" s="257"/>
      <c r="Q21" s="257"/>
      <c r="R21" s="31"/>
      <c r="S21" s="27"/>
      <c r="T21" s="257"/>
      <c r="U21" s="257"/>
      <c r="V21" s="31">
        <f>B21</f>
        <v>3</v>
      </c>
      <c r="W21" s="128">
        <v>90.9</v>
      </c>
      <c r="X21" s="121">
        <f>W21+(W21*V$1/100)</f>
        <v>108.71640000000001</v>
      </c>
      <c r="Y21" s="88">
        <f>X21/V21</f>
        <v>36.238800000000005</v>
      </c>
      <c r="Z21" s="164"/>
      <c r="AA21" s="28" t="str">
        <f t="shared" si="1"/>
        <v>Jack Daniel</v>
      </c>
    </row>
    <row r="22" spans="1:27" ht="12.75">
      <c r="A22" s="28" t="s">
        <v>19</v>
      </c>
      <c r="B22" s="22">
        <v>1.5</v>
      </c>
      <c r="C22" s="27"/>
      <c r="D22" s="43"/>
      <c r="E22" s="43"/>
      <c r="F22" s="31"/>
      <c r="G22" s="27"/>
      <c r="H22" s="43"/>
      <c r="I22" s="43"/>
      <c r="J22" s="272"/>
      <c r="K22" s="116"/>
      <c r="L22" s="116"/>
      <c r="M22" s="273"/>
      <c r="N22" s="28"/>
      <c r="O22" s="144"/>
      <c r="P22" s="47"/>
      <c r="Q22" s="47"/>
      <c r="R22" s="28"/>
      <c r="S22" s="144"/>
      <c r="T22" s="47"/>
      <c r="U22" s="47"/>
      <c r="V22" s="31">
        <v>1.5</v>
      </c>
      <c r="W22" s="128">
        <v>31.91</v>
      </c>
      <c r="X22" s="121">
        <f t="shared" si="0"/>
        <v>38.16436</v>
      </c>
      <c r="Y22" s="102">
        <f>X22/V22</f>
        <v>25.44290666666667</v>
      </c>
      <c r="Z22" s="164"/>
      <c r="AA22" s="28" t="str">
        <f t="shared" si="1"/>
        <v>Jack Daniel</v>
      </c>
    </row>
    <row r="23" spans="1:27" ht="12.75">
      <c r="A23" s="28" t="s">
        <v>204</v>
      </c>
      <c r="B23" s="42">
        <v>70</v>
      </c>
      <c r="C23" s="27"/>
      <c r="D23" s="43"/>
      <c r="E23" s="43"/>
      <c r="F23" s="31"/>
      <c r="G23" s="27"/>
      <c r="H23" s="43"/>
      <c r="I23" s="43"/>
      <c r="J23" s="272"/>
      <c r="K23" s="116"/>
      <c r="L23" s="116"/>
      <c r="M23" s="273"/>
      <c r="N23" s="28"/>
      <c r="O23" s="144"/>
      <c r="P23" s="47"/>
      <c r="Q23" s="47"/>
      <c r="R23" s="28"/>
      <c r="S23" s="144"/>
      <c r="T23" s="47"/>
      <c r="U23" s="47"/>
      <c r="V23" s="31"/>
      <c r="W23" s="128">
        <v>30.28</v>
      </c>
      <c r="X23" s="121"/>
      <c r="Y23" s="102"/>
      <c r="Z23" s="164"/>
      <c r="AA23" s="28" t="str">
        <f t="shared" si="1"/>
        <v>Old</v>
      </c>
    </row>
    <row r="24" spans="1:27" ht="12.75">
      <c r="A24" s="28" t="s">
        <v>214</v>
      </c>
      <c r="B24" s="42">
        <v>70</v>
      </c>
      <c r="C24" s="27"/>
      <c r="D24" s="43"/>
      <c r="E24" s="43"/>
      <c r="F24" s="31"/>
      <c r="G24" s="27"/>
      <c r="H24" s="43"/>
      <c r="I24" s="43"/>
      <c r="J24" s="272"/>
      <c r="K24" s="116"/>
      <c r="L24" s="116"/>
      <c r="M24" s="273"/>
      <c r="N24" s="28"/>
      <c r="O24" s="144"/>
      <c r="P24" s="47"/>
      <c r="Q24" s="47"/>
      <c r="R24" s="28"/>
      <c r="S24" s="144"/>
      <c r="T24" s="47"/>
      <c r="U24" s="47"/>
      <c r="V24" s="31"/>
      <c r="W24" s="128"/>
      <c r="X24" s="121"/>
      <c r="Y24" s="102"/>
      <c r="Z24" s="164"/>
      <c r="AA24" s="28" t="str">
        <f t="shared" si="1"/>
        <v>Gentleman</v>
      </c>
    </row>
    <row r="25" spans="1:27" ht="12.75">
      <c r="A25" s="29" t="s">
        <v>202</v>
      </c>
      <c r="B25" s="104">
        <v>70</v>
      </c>
      <c r="C25" s="19"/>
      <c r="D25" s="33"/>
      <c r="E25" s="33"/>
      <c r="F25" s="84"/>
      <c r="G25" s="19"/>
      <c r="H25" s="33"/>
      <c r="I25" s="33"/>
      <c r="J25" s="274"/>
      <c r="K25" s="190"/>
      <c r="L25" s="190"/>
      <c r="M25" s="275"/>
      <c r="N25" s="29"/>
      <c r="O25" s="145"/>
      <c r="P25" s="9"/>
      <c r="Q25" s="9"/>
      <c r="R25" s="29"/>
      <c r="S25" s="145"/>
      <c r="T25" s="9"/>
      <c r="U25" s="9"/>
      <c r="V25" s="104">
        <v>70</v>
      </c>
      <c r="W25" s="130">
        <v>26.95</v>
      </c>
      <c r="X25" s="122">
        <f t="shared" si="0"/>
        <v>32.2322</v>
      </c>
      <c r="Y25" s="174">
        <f>X25/V25*100</f>
        <v>46.046</v>
      </c>
      <c r="Z25" s="166"/>
      <c r="AA25" s="29" t="str">
        <f t="shared" si="1"/>
        <v>Single Barel</v>
      </c>
    </row>
    <row r="26" spans="1:27" ht="12.75">
      <c r="A26" s="110" t="s">
        <v>181</v>
      </c>
      <c r="B26" s="104">
        <v>70</v>
      </c>
      <c r="C26" s="27">
        <v>33.05</v>
      </c>
      <c r="D26" s="232">
        <f>C26/B26*100</f>
        <v>47.21428571428571</v>
      </c>
      <c r="E26" s="43"/>
      <c r="F26" s="31"/>
      <c r="G26" s="27"/>
      <c r="H26" s="43"/>
      <c r="I26" s="43"/>
      <c r="J26" s="272"/>
      <c r="K26" s="116"/>
      <c r="L26" s="116"/>
      <c r="M26" s="273"/>
      <c r="N26" s="28"/>
      <c r="O26" s="144"/>
      <c r="P26" s="47"/>
      <c r="Q26" s="47"/>
      <c r="R26" s="28"/>
      <c r="S26" s="144"/>
      <c r="T26" s="47"/>
      <c r="U26" s="47"/>
      <c r="V26" s="42">
        <v>70</v>
      </c>
      <c r="W26" s="128">
        <v>25.13</v>
      </c>
      <c r="X26" s="121">
        <f t="shared" si="0"/>
        <v>30.05548</v>
      </c>
      <c r="Y26" s="102">
        <f>X26/V26*100</f>
        <v>42.9364</v>
      </c>
      <c r="Z26" s="164"/>
      <c r="AA26" s="28" t="str">
        <f t="shared" si="1"/>
        <v>Laphroaig 10 ans</v>
      </c>
    </row>
    <row r="27" spans="1:27" ht="12.75">
      <c r="A27" s="209" t="s">
        <v>203</v>
      </c>
      <c r="B27" s="104">
        <v>70</v>
      </c>
      <c r="C27" s="231">
        <v>38.85</v>
      </c>
      <c r="D27" s="232">
        <f>C27/B27*100</f>
        <v>55.50000000000001</v>
      </c>
      <c r="E27" s="232"/>
      <c r="F27" s="233"/>
      <c r="G27" s="231"/>
      <c r="H27" s="232"/>
      <c r="I27" s="232"/>
      <c r="J27" s="276"/>
      <c r="K27" s="246"/>
      <c r="L27" s="246"/>
      <c r="M27" s="277"/>
      <c r="N27" s="209"/>
      <c r="O27" s="235"/>
      <c r="P27" s="211"/>
      <c r="Q27" s="211"/>
      <c r="R27" s="209"/>
      <c r="S27" s="235"/>
      <c r="T27" s="211"/>
      <c r="U27" s="211"/>
      <c r="V27" s="236">
        <v>70</v>
      </c>
      <c r="W27" s="237">
        <v>28.9</v>
      </c>
      <c r="X27" s="240">
        <f t="shared" si="0"/>
        <v>34.5644</v>
      </c>
      <c r="Y27" s="238">
        <f>X27/V27*100</f>
        <v>49.37771428571428</v>
      </c>
      <c r="Z27" s="239"/>
      <c r="AA27" s="209" t="str">
        <f t="shared" si="1"/>
        <v>Glenfiddich 18 ans</v>
      </c>
    </row>
    <row r="28" ht="6.75" customHeight="1"/>
    <row r="29" spans="1:27" ht="12.75">
      <c r="A29" s="50" t="s">
        <v>111</v>
      </c>
      <c r="B29" s="41">
        <v>70</v>
      </c>
      <c r="C29" s="46">
        <v>7.85</v>
      </c>
      <c r="D29" s="68">
        <f>C29/B29*100</f>
        <v>11.214285714285714</v>
      </c>
      <c r="E29" s="68"/>
      <c r="F29" s="41">
        <v>70</v>
      </c>
      <c r="G29" s="46">
        <v>8.13</v>
      </c>
      <c r="H29" s="68">
        <f>G29/F29*100</f>
        <v>11.614285714285716</v>
      </c>
      <c r="I29" s="68"/>
      <c r="J29" s="41">
        <v>70</v>
      </c>
      <c r="K29" s="46">
        <v>6.89</v>
      </c>
      <c r="L29" s="68">
        <f>K29/J29*100</f>
        <v>9.842857142857142</v>
      </c>
      <c r="M29" s="68"/>
      <c r="N29" s="41">
        <v>70</v>
      </c>
      <c r="O29" s="46">
        <v>7.65</v>
      </c>
      <c r="P29" s="68"/>
      <c r="Q29" s="126"/>
      <c r="R29" s="41">
        <v>70</v>
      </c>
      <c r="S29" s="46">
        <v>6.32</v>
      </c>
      <c r="T29" s="68">
        <f>S29/R29*100</f>
        <v>9.028571428571428</v>
      </c>
      <c r="U29" s="126"/>
      <c r="V29" s="41">
        <v>70</v>
      </c>
      <c r="W29" s="268"/>
      <c r="X29" s="228"/>
      <c r="Y29" s="38"/>
      <c r="Z29" s="229"/>
      <c r="AA29" s="50" t="str">
        <f aca="true" t="shared" si="3" ref="AA29:AA41">A29</f>
        <v>Gin</v>
      </c>
    </row>
    <row r="30" spans="1:27" ht="12.75">
      <c r="A30" s="28" t="s">
        <v>210</v>
      </c>
      <c r="B30" s="42">
        <v>70</v>
      </c>
      <c r="C30" s="27"/>
      <c r="D30" s="43"/>
      <c r="E30" s="43"/>
      <c r="F30" s="42"/>
      <c r="G30" s="27"/>
      <c r="H30" s="43"/>
      <c r="I30" s="43"/>
      <c r="J30" s="42"/>
      <c r="K30" s="27"/>
      <c r="L30" s="43"/>
      <c r="M30" s="43"/>
      <c r="N30" s="42"/>
      <c r="O30" s="27"/>
      <c r="P30" s="43"/>
      <c r="Q30" s="128"/>
      <c r="R30" s="42"/>
      <c r="S30" s="27"/>
      <c r="T30" s="43"/>
      <c r="U30" s="128"/>
      <c r="V30" s="42">
        <v>70</v>
      </c>
      <c r="W30" s="258"/>
      <c r="X30" s="121"/>
      <c r="Y30" s="44"/>
      <c r="Z30" s="164"/>
      <c r="AA30" s="28" t="str">
        <f t="shared" si="3"/>
        <v>Mirte</v>
      </c>
    </row>
    <row r="31" spans="1:27" ht="12.75">
      <c r="A31" s="28" t="s">
        <v>42</v>
      </c>
      <c r="B31" s="24">
        <v>75</v>
      </c>
      <c r="C31" s="36">
        <v>3.45</v>
      </c>
      <c r="D31" s="43">
        <f>C31/B31*100</f>
        <v>4.6</v>
      </c>
      <c r="E31" s="43"/>
      <c r="F31" s="42">
        <v>75</v>
      </c>
      <c r="G31" s="27">
        <v>4.97</v>
      </c>
      <c r="H31" s="43">
        <f>G31/F31*100</f>
        <v>6.626666666666667</v>
      </c>
      <c r="I31" s="43"/>
      <c r="J31" s="42">
        <v>75</v>
      </c>
      <c r="K31" s="36">
        <v>3.45</v>
      </c>
      <c r="L31" s="43">
        <f>K31/J31*100</f>
        <v>4.6</v>
      </c>
      <c r="M31" s="43"/>
      <c r="N31" s="42"/>
      <c r="O31" s="144"/>
      <c r="P31" s="257"/>
      <c r="Q31" s="128"/>
      <c r="R31" s="42"/>
      <c r="S31" s="144"/>
      <c r="T31" s="257"/>
      <c r="U31" s="128"/>
      <c r="V31" s="24">
        <v>75</v>
      </c>
      <c r="W31" s="258"/>
      <c r="X31" s="121"/>
      <c r="Y31" s="44"/>
      <c r="Z31" s="164"/>
      <c r="AA31" s="28" t="str">
        <f t="shared" si="3"/>
        <v>Muscat</v>
      </c>
    </row>
    <row r="32" spans="1:27" ht="12.75">
      <c r="A32" s="28" t="s">
        <v>152</v>
      </c>
      <c r="B32" s="24">
        <v>75</v>
      </c>
      <c r="C32" s="27">
        <v>4.63</v>
      </c>
      <c r="D32" s="43">
        <f>C32/B32*100</f>
        <v>6.173333333333334</v>
      </c>
      <c r="E32" s="43"/>
      <c r="F32" s="42"/>
      <c r="G32" s="27"/>
      <c r="H32" s="43"/>
      <c r="I32" s="43"/>
      <c r="J32" s="42"/>
      <c r="K32" s="27"/>
      <c r="L32" s="43"/>
      <c r="M32" s="43"/>
      <c r="N32" s="28"/>
      <c r="O32" s="144"/>
      <c r="P32" s="257"/>
      <c r="Q32" s="128"/>
      <c r="R32" s="28"/>
      <c r="S32" s="144"/>
      <c r="T32" s="257"/>
      <c r="U32" s="128"/>
      <c r="V32" s="24">
        <v>75</v>
      </c>
      <c r="W32" s="258"/>
      <c r="X32" s="121"/>
      <c r="Y32" s="44"/>
      <c r="Z32" s="164"/>
      <c r="AA32" s="28" t="str">
        <f t="shared" si="3"/>
        <v>Porto</v>
      </c>
    </row>
    <row r="33" spans="1:27" ht="12.75">
      <c r="A33" s="28" t="s">
        <v>173</v>
      </c>
      <c r="B33" s="24">
        <v>70</v>
      </c>
      <c r="C33" s="27">
        <v>10.59</v>
      </c>
      <c r="D33" s="43">
        <f>C33/B33*100</f>
        <v>15.128571428571428</v>
      </c>
      <c r="E33" s="43"/>
      <c r="F33" s="42"/>
      <c r="G33" s="27"/>
      <c r="H33" s="43"/>
      <c r="I33" s="43"/>
      <c r="J33" s="42"/>
      <c r="K33" s="27"/>
      <c r="L33" s="43"/>
      <c r="M33" s="43"/>
      <c r="N33" s="28"/>
      <c r="O33" s="144"/>
      <c r="P33" s="267"/>
      <c r="Q33" s="128"/>
      <c r="R33" s="28"/>
      <c r="S33" s="144"/>
      <c r="T33" s="267"/>
      <c r="U33" s="128"/>
      <c r="V33" s="24">
        <v>70</v>
      </c>
      <c r="W33" s="258"/>
      <c r="X33" s="121"/>
      <c r="Y33" s="44"/>
      <c r="Z33" s="164"/>
      <c r="AA33" s="28" t="str">
        <f t="shared" si="3"/>
        <v>Poire William 40°</v>
      </c>
    </row>
    <row r="34" spans="1:27" ht="12.75">
      <c r="A34" s="28" t="s">
        <v>112</v>
      </c>
      <c r="B34" s="31">
        <v>1</v>
      </c>
      <c r="C34" s="27">
        <v>10.15</v>
      </c>
      <c r="D34" s="43">
        <f>C34/B34</f>
        <v>10.15</v>
      </c>
      <c r="E34" s="43"/>
      <c r="F34" s="31">
        <v>1</v>
      </c>
      <c r="G34" s="27">
        <v>9.3</v>
      </c>
      <c r="H34" s="43">
        <f>G34/F34</f>
        <v>9.3</v>
      </c>
      <c r="I34" s="43"/>
      <c r="J34" s="42"/>
      <c r="K34" s="27"/>
      <c r="L34" s="43"/>
      <c r="M34" s="43"/>
      <c r="N34" s="31"/>
      <c r="O34" s="6"/>
      <c r="P34" s="263"/>
      <c r="Q34" s="128"/>
      <c r="R34" s="31">
        <v>1</v>
      </c>
      <c r="S34" s="6">
        <v>9.48</v>
      </c>
      <c r="T34" s="263">
        <f>S34/R34*100</f>
        <v>948</v>
      </c>
      <c r="U34" s="128"/>
      <c r="V34" s="31">
        <v>1</v>
      </c>
      <c r="W34" s="258"/>
      <c r="X34" s="121"/>
      <c r="Y34" s="44"/>
      <c r="Z34" s="164"/>
      <c r="AA34" s="28" t="str">
        <f t="shared" si="3"/>
        <v>Pastis</v>
      </c>
    </row>
    <row r="35" spans="1:27" ht="12.75">
      <c r="A35" s="28" t="s">
        <v>110</v>
      </c>
      <c r="B35" s="42">
        <v>70</v>
      </c>
      <c r="C35" s="27">
        <v>5.99</v>
      </c>
      <c r="D35" s="43">
        <f>C35/B35*100</f>
        <v>8.557142857142857</v>
      </c>
      <c r="E35" s="43"/>
      <c r="F35" s="42">
        <v>70</v>
      </c>
      <c r="G35" s="27">
        <v>6.8</v>
      </c>
      <c r="H35" s="43">
        <f>G35/F35*100</f>
        <v>9.714285714285714</v>
      </c>
      <c r="I35" s="43"/>
      <c r="J35" s="42">
        <v>70</v>
      </c>
      <c r="K35" s="27">
        <v>6.29</v>
      </c>
      <c r="L35" s="43">
        <f>K35/J35*100</f>
        <v>8.985714285714286</v>
      </c>
      <c r="M35" s="43"/>
      <c r="N35" s="42"/>
      <c r="O35" s="6"/>
      <c r="P35" s="263"/>
      <c r="Q35" s="128"/>
      <c r="R35" s="42">
        <v>70</v>
      </c>
      <c r="S35" s="6">
        <v>5.99</v>
      </c>
      <c r="T35" s="263">
        <f>S35/R35*100</f>
        <v>8.557142857142857</v>
      </c>
      <c r="U35" s="128"/>
      <c r="V35" s="42">
        <v>70</v>
      </c>
      <c r="W35" s="258"/>
      <c r="X35" s="121"/>
      <c r="Y35" s="44"/>
      <c r="Z35" s="164"/>
      <c r="AA35" s="28" t="str">
        <f t="shared" si="3"/>
        <v>Ruhm</v>
      </c>
    </row>
    <row r="36" spans="1:27" ht="12.75">
      <c r="A36" s="29" t="s">
        <v>155</v>
      </c>
      <c r="B36" s="104">
        <v>70</v>
      </c>
      <c r="C36" s="19">
        <v>0.39</v>
      </c>
      <c r="D36" s="33">
        <f>C36/B36*100</f>
        <v>0.5571428571428572</v>
      </c>
      <c r="E36" s="33"/>
      <c r="F36" s="104"/>
      <c r="G36" s="19"/>
      <c r="H36" s="33"/>
      <c r="I36" s="33"/>
      <c r="J36" s="104"/>
      <c r="K36" s="19"/>
      <c r="L36" s="33"/>
      <c r="M36" s="33"/>
      <c r="N36" s="104"/>
      <c r="O36" s="32"/>
      <c r="P36" s="264"/>
      <c r="Q36" s="130"/>
      <c r="R36" s="104">
        <v>70</v>
      </c>
      <c r="S36" s="32">
        <v>1.36</v>
      </c>
      <c r="T36" s="264">
        <f>S36/R36*100</f>
        <v>1.942857142857143</v>
      </c>
      <c r="U36" s="130"/>
      <c r="V36" s="104">
        <v>70</v>
      </c>
      <c r="W36" s="259"/>
      <c r="X36" s="122"/>
      <c r="Y36" s="12"/>
      <c r="Z36" s="166"/>
      <c r="AA36" s="29" t="str">
        <f t="shared" si="3"/>
        <v>Sucre de cane</v>
      </c>
    </row>
    <row r="37" spans="1:27" ht="12.75">
      <c r="A37" s="28" t="s">
        <v>87</v>
      </c>
      <c r="B37" s="24">
        <v>75</v>
      </c>
      <c r="C37" s="27">
        <v>0.85</v>
      </c>
      <c r="D37" s="3">
        <f>C37/B37*100</f>
        <v>1.1333333333333333</v>
      </c>
      <c r="E37" s="3"/>
      <c r="F37" s="42">
        <v>75</v>
      </c>
      <c r="G37" s="27">
        <v>0.85</v>
      </c>
      <c r="H37" s="43">
        <f>G37/F37*100</f>
        <v>1.1333333333333333</v>
      </c>
      <c r="I37" s="43"/>
      <c r="J37" s="42">
        <v>75</v>
      </c>
      <c r="K37" s="35">
        <v>0.75</v>
      </c>
      <c r="L37" s="3">
        <f>K37/J37*100</f>
        <v>1</v>
      </c>
      <c r="M37" s="3"/>
      <c r="N37" s="28"/>
      <c r="O37" s="6"/>
      <c r="P37" s="261"/>
      <c r="Q37" s="128"/>
      <c r="R37" s="28"/>
      <c r="S37" s="35">
        <v>0.66</v>
      </c>
      <c r="T37" s="261"/>
      <c r="U37" s="128"/>
      <c r="V37" s="24">
        <v>75</v>
      </c>
      <c r="W37" s="258"/>
      <c r="X37" s="121"/>
      <c r="Y37" s="44"/>
      <c r="Z37" s="164"/>
      <c r="AA37" s="28" t="str">
        <f t="shared" si="3"/>
        <v>cidre brut</v>
      </c>
    </row>
    <row r="38" spans="1:27" ht="12.75">
      <c r="A38" s="28" t="s">
        <v>88</v>
      </c>
      <c r="B38" s="24">
        <v>75</v>
      </c>
      <c r="C38" s="27">
        <v>0.85</v>
      </c>
      <c r="D38" s="3">
        <f>C38/B38*100</f>
        <v>1.1333333333333333</v>
      </c>
      <c r="E38" s="3"/>
      <c r="F38" s="28"/>
      <c r="G38" s="144"/>
      <c r="H38" s="47"/>
      <c r="I38" s="47"/>
      <c r="J38" s="42">
        <v>75</v>
      </c>
      <c r="K38" s="35">
        <v>0.75</v>
      </c>
      <c r="L38" s="3">
        <f>K38/J38*100</f>
        <v>1</v>
      </c>
      <c r="M38" s="3"/>
      <c r="N38" s="28"/>
      <c r="O38" s="6"/>
      <c r="P38" s="263"/>
      <c r="Q38" s="128"/>
      <c r="R38" s="28"/>
      <c r="S38" s="35">
        <v>1.26</v>
      </c>
      <c r="T38" s="263"/>
      <c r="U38" s="128"/>
      <c r="V38" s="24">
        <v>75</v>
      </c>
      <c r="W38" s="258"/>
      <c r="X38" s="121"/>
      <c r="Y38" s="44"/>
      <c r="Z38" s="164"/>
      <c r="AA38" s="28" t="str">
        <f t="shared" si="3"/>
        <v>cidre doux</v>
      </c>
    </row>
    <row r="39" spans="1:27" ht="12.75">
      <c r="A39" s="28" t="s">
        <v>2</v>
      </c>
      <c r="B39" s="139">
        <v>1.25</v>
      </c>
      <c r="C39" s="6">
        <v>0.4</v>
      </c>
      <c r="D39" s="3">
        <f>C39/B39</f>
        <v>0.32</v>
      </c>
      <c r="E39" s="3"/>
      <c r="F39" s="31">
        <v>1</v>
      </c>
      <c r="G39" s="27">
        <v>0.4</v>
      </c>
      <c r="H39" s="43"/>
      <c r="I39" s="43"/>
      <c r="J39" s="31">
        <v>1.5</v>
      </c>
      <c r="K39" s="35">
        <v>0.26</v>
      </c>
      <c r="L39" s="45">
        <f>K39/J39</f>
        <v>0.17333333333333334</v>
      </c>
      <c r="M39" s="200"/>
      <c r="N39" s="28"/>
      <c r="O39" s="56"/>
      <c r="P39" s="263"/>
      <c r="Q39" s="128"/>
      <c r="R39" s="28"/>
      <c r="S39" s="56"/>
      <c r="T39" s="263"/>
      <c r="U39" s="128"/>
      <c r="V39" s="139">
        <v>1.25</v>
      </c>
      <c r="W39" s="258"/>
      <c r="X39" s="121"/>
      <c r="Y39" s="44"/>
      <c r="Z39" s="164"/>
      <c r="AA39" s="28" t="str">
        <f t="shared" si="3"/>
        <v>eau gazeuse</v>
      </c>
    </row>
    <row r="40" spans="1:27" ht="12.75">
      <c r="A40" s="28" t="s">
        <v>213</v>
      </c>
      <c r="B40" s="22">
        <v>0.5</v>
      </c>
      <c r="C40" s="36">
        <v>0.33</v>
      </c>
      <c r="D40" s="45">
        <f>C40/B40</f>
        <v>0.66</v>
      </c>
      <c r="E40" s="200"/>
      <c r="F40" s="31">
        <v>0.5</v>
      </c>
      <c r="G40" s="27">
        <v>0.32</v>
      </c>
      <c r="H40" s="43">
        <f>G40/F40</f>
        <v>0.64</v>
      </c>
      <c r="I40" s="43"/>
      <c r="J40" s="31">
        <v>0.5</v>
      </c>
      <c r="K40" s="6">
        <v>0.33</v>
      </c>
      <c r="L40" s="3">
        <f>K40/J40</f>
        <v>0.66</v>
      </c>
      <c r="M40" s="3"/>
      <c r="N40" s="31"/>
      <c r="O40" s="27"/>
      <c r="P40" s="263"/>
      <c r="Q40" s="128"/>
      <c r="R40" s="31">
        <v>0.5</v>
      </c>
      <c r="S40" s="36">
        <v>0.33</v>
      </c>
      <c r="T40" s="263">
        <f>S40/R40*100</f>
        <v>66</v>
      </c>
      <c r="U40" s="128"/>
      <c r="V40" s="22">
        <v>0.5</v>
      </c>
      <c r="W40" s="258"/>
      <c r="X40" s="121"/>
      <c r="Y40" s="43"/>
      <c r="Z40" s="164"/>
      <c r="AA40" s="28" t="str">
        <f t="shared" si="3"/>
        <v>biere Otweiler</v>
      </c>
    </row>
    <row r="41" spans="1:27" ht="12.75">
      <c r="A41" s="28" t="s">
        <v>211</v>
      </c>
      <c r="B41" s="24">
        <v>75</v>
      </c>
      <c r="C41" s="36"/>
      <c r="D41" s="45"/>
      <c r="E41" s="200"/>
      <c r="F41" s="31"/>
      <c r="G41" s="27"/>
      <c r="H41" s="43"/>
      <c r="I41" s="43"/>
      <c r="J41" s="31"/>
      <c r="K41" s="6"/>
      <c r="L41" s="3"/>
      <c r="M41" s="3"/>
      <c r="N41" s="31"/>
      <c r="O41" s="27"/>
      <c r="P41" s="263"/>
      <c r="Q41" s="128"/>
      <c r="R41" s="31"/>
      <c r="S41" s="36"/>
      <c r="T41" s="263"/>
      <c r="U41" s="128"/>
      <c r="V41" s="24">
        <v>75</v>
      </c>
      <c r="W41" s="258"/>
      <c r="X41" s="121"/>
      <c r="Y41" s="43"/>
      <c r="Z41" s="164"/>
      <c r="AA41" s="28" t="str">
        <f t="shared" si="3"/>
        <v>Goudale</v>
      </c>
    </row>
    <row r="42" spans="1:27" ht="12.75">
      <c r="A42" s="28"/>
      <c r="B42" s="22">
        <v>0.5</v>
      </c>
      <c r="C42" s="36"/>
      <c r="D42" s="45"/>
      <c r="E42" s="200"/>
      <c r="F42" s="31"/>
      <c r="G42" s="27"/>
      <c r="H42" s="43"/>
      <c r="I42" s="43"/>
      <c r="J42" s="31"/>
      <c r="K42" s="6"/>
      <c r="L42" s="3"/>
      <c r="M42" s="3"/>
      <c r="N42" s="31"/>
      <c r="O42" s="27"/>
      <c r="P42" s="263"/>
      <c r="Q42" s="128"/>
      <c r="R42" s="31"/>
      <c r="S42" s="36"/>
      <c r="T42" s="263"/>
      <c r="U42" s="128"/>
      <c r="V42" s="22">
        <v>0.5</v>
      </c>
      <c r="W42" s="258"/>
      <c r="X42" s="121"/>
      <c r="Y42" s="43"/>
      <c r="Z42" s="164"/>
      <c r="AA42" s="28"/>
    </row>
    <row r="43" spans="1:27" ht="12.75">
      <c r="A43" s="28" t="s">
        <v>212</v>
      </c>
      <c r="B43" s="24">
        <v>75</v>
      </c>
      <c r="C43" s="36"/>
      <c r="D43" s="45"/>
      <c r="E43" s="200"/>
      <c r="F43" s="31"/>
      <c r="G43" s="27"/>
      <c r="H43" s="43"/>
      <c r="I43" s="43"/>
      <c r="J43" s="31"/>
      <c r="K43" s="6"/>
      <c r="L43" s="3"/>
      <c r="M43" s="3"/>
      <c r="N43" s="31"/>
      <c r="O43" s="27"/>
      <c r="P43" s="263"/>
      <c r="Q43" s="128"/>
      <c r="R43" s="31"/>
      <c r="S43" s="36"/>
      <c r="T43" s="263"/>
      <c r="U43" s="128"/>
      <c r="V43" s="24">
        <v>75</v>
      </c>
      <c r="W43" s="258"/>
      <c r="X43" s="121"/>
      <c r="Y43" s="43"/>
      <c r="Z43" s="164"/>
      <c r="AA43" s="28"/>
    </row>
    <row r="44" spans="1:27" ht="12.75">
      <c r="A44" s="28"/>
      <c r="B44" s="22">
        <v>0.5</v>
      </c>
      <c r="C44" s="36"/>
      <c r="D44" s="45"/>
      <c r="E44" s="200"/>
      <c r="F44" s="31"/>
      <c r="G44" s="27"/>
      <c r="H44" s="43"/>
      <c r="I44" s="43"/>
      <c r="J44" s="31"/>
      <c r="K44" s="6"/>
      <c r="L44" s="3"/>
      <c r="M44" s="3"/>
      <c r="N44" s="31"/>
      <c r="O44" s="27"/>
      <c r="P44" s="263"/>
      <c r="Q44" s="128"/>
      <c r="R44" s="31"/>
      <c r="S44" s="36"/>
      <c r="T44" s="263"/>
      <c r="U44" s="128"/>
      <c r="V44" s="22">
        <v>0.5</v>
      </c>
      <c r="W44" s="258"/>
      <c r="X44" s="121"/>
      <c r="Y44" s="43"/>
      <c r="Z44" s="164"/>
      <c r="AA44" s="28"/>
    </row>
    <row r="45" spans="1:27" ht="12.75">
      <c r="A45" s="28"/>
      <c r="B45" s="22"/>
      <c r="C45" s="36"/>
      <c r="D45" s="45"/>
      <c r="E45" s="200"/>
      <c r="F45" s="31"/>
      <c r="G45" s="27"/>
      <c r="H45" s="43"/>
      <c r="I45" s="43"/>
      <c r="J45" s="31"/>
      <c r="K45" s="6"/>
      <c r="L45" s="3"/>
      <c r="M45" s="3"/>
      <c r="N45" s="31"/>
      <c r="O45" s="27"/>
      <c r="P45" s="263"/>
      <c r="Q45" s="128"/>
      <c r="R45" s="31"/>
      <c r="S45" s="36"/>
      <c r="T45" s="263"/>
      <c r="U45" s="128"/>
      <c r="V45" s="42"/>
      <c r="W45" s="258"/>
      <c r="X45" s="121"/>
      <c r="Y45" s="43"/>
      <c r="Z45" s="164"/>
      <c r="AA45" s="28"/>
    </row>
    <row r="46" spans="1:27" ht="12.75">
      <c r="A46" s="28"/>
      <c r="B46" s="22"/>
      <c r="C46" s="36"/>
      <c r="D46" s="45"/>
      <c r="E46" s="200"/>
      <c r="F46" s="31"/>
      <c r="G46" s="27"/>
      <c r="H46" s="43"/>
      <c r="I46" s="43"/>
      <c r="J46" s="31"/>
      <c r="K46" s="6"/>
      <c r="L46" s="3"/>
      <c r="M46" s="3"/>
      <c r="N46" s="31"/>
      <c r="O46" s="27"/>
      <c r="P46" s="263"/>
      <c r="Q46" s="128"/>
      <c r="R46" s="31"/>
      <c r="S46" s="36"/>
      <c r="T46" s="263"/>
      <c r="U46" s="128"/>
      <c r="V46" s="42"/>
      <c r="W46" s="258"/>
      <c r="X46" s="121"/>
      <c r="Y46" s="43"/>
      <c r="Z46" s="164"/>
      <c r="AA46" s="28"/>
    </row>
    <row r="47" spans="1:27" ht="12.75">
      <c r="A47" s="28"/>
      <c r="B47" s="22"/>
      <c r="C47" s="36"/>
      <c r="D47" s="45"/>
      <c r="E47" s="200"/>
      <c r="F47" s="31"/>
      <c r="G47" s="27"/>
      <c r="H47" s="43"/>
      <c r="I47" s="43"/>
      <c r="J47" s="31"/>
      <c r="K47" s="6"/>
      <c r="L47" s="3"/>
      <c r="M47" s="3"/>
      <c r="N47" s="31"/>
      <c r="O47" s="27"/>
      <c r="P47" s="263"/>
      <c r="Q47" s="128"/>
      <c r="R47" s="31"/>
      <c r="S47" s="36"/>
      <c r="T47" s="263"/>
      <c r="U47" s="128"/>
      <c r="V47" s="42"/>
      <c r="W47" s="258"/>
      <c r="X47" s="121"/>
      <c r="Y47" s="43"/>
      <c r="Z47" s="164"/>
      <c r="AA47" s="28"/>
    </row>
    <row r="48" spans="1:27" ht="12.75">
      <c r="A48" s="29"/>
      <c r="B48" s="25"/>
      <c r="C48" s="175"/>
      <c r="D48" s="202"/>
      <c r="E48" s="174"/>
      <c r="F48" s="84"/>
      <c r="G48" s="19"/>
      <c r="H48" s="33"/>
      <c r="I48" s="33"/>
      <c r="J48" s="84"/>
      <c r="K48" s="19"/>
      <c r="L48" s="33"/>
      <c r="M48" s="33"/>
      <c r="N48" s="84"/>
      <c r="O48" s="19"/>
      <c r="P48" s="264"/>
      <c r="Q48" s="130"/>
      <c r="R48" s="84"/>
      <c r="S48" s="175"/>
      <c r="T48" s="264"/>
      <c r="U48" s="130"/>
      <c r="V48" s="104"/>
      <c r="W48" s="259"/>
      <c r="X48" s="122"/>
      <c r="Y48" s="33"/>
      <c r="Z48" s="166"/>
      <c r="AA48" s="29"/>
    </row>
    <row r="49" spans="1:27" ht="12.75">
      <c r="A49" s="28" t="s">
        <v>3</v>
      </c>
      <c r="B49" s="69">
        <v>0.33</v>
      </c>
      <c r="C49" s="27">
        <f>4.49/12</f>
        <v>0.3741666666666667</v>
      </c>
      <c r="D49" s="43">
        <f>C49/B49</f>
        <v>1.1338383838383839</v>
      </c>
      <c r="E49" s="43"/>
      <c r="F49" s="28"/>
      <c r="G49" s="144"/>
      <c r="H49" s="47"/>
      <c r="I49" s="47"/>
      <c r="J49" s="74">
        <v>0.33</v>
      </c>
      <c r="K49" s="36">
        <v>0.15</v>
      </c>
      <c r="L49" s="43">
        <f>K49/J49</f>
        <v>0.45454545454545453</v>
      </c>
      <c r="M49" s="43"/>
      <c r="N49" s="28"/>
      <c r="O49" s="144"/>
      <c r="P49" s="263"/>
      <c r="Q49" s="128"/>
      <c r="R49" s="28"/>
      <c r="S49" s="144"/>
      <c r="T49" s="263"/>
      <c r="U49" s="128"/>
      <c r="V49" s="69">
        <v>0.33</v>
      </c>
      <c r="W49" s="258"/>
      <c r="X49" s="121"/>
      <c r="Y49" s="44"/>
      <c r="Z49" s="164"/>
      <c r="AA49" s="28" t="str">
        <f>A49</f>
        <v>coca</v>
      </c>
    </row>
    <row r="50" spans="1:27" ht="12.75">
      <c r="A50" s="28" t="s">
        <v>71</v>
      </c>
      <c r="B50" s="69">
        <v>0.3</v>
      </c>
      <c r="C50" s="27">
        <v>0.8</v>
      </c>
      <c r="D50" s="43">
        <f>C50/B50</f>
        <v>2.666666666666667</v>
      </c>
      <c r="E50" s="43"/>
      <c r="F50" s="28"/>
      <c r="G50" s="144"/>
      <c r="H50" s="47"/>
      <c r="I50" s="47"/>
      <c r="J50" s="74">
        <v>0.25</v>
      </c>
      <c r="K50" s="36">
        <v>1.15</v>
      </c>
      <c r="L50" s="93">
        <f>K50/J50/5</f>
        <v>0.9199999999999999</v>
      </c>
      <c r="M50" s="102"/>
      <c r="N50" s="28"/>
      <c r="O50" s="144"/>
      <c r="P50" s="263"/>
      <c r="Q50" s="128"/>
      <c r="R50" s="28"/>
      <c r="S50" s="144"/>
      <c r="T50" s="263"/>
      <c r="U50" s="128"/>
      <c r="V50" s="69">
        <v>0.3</v>
      </c>
      <c r="W50" s="258"/>
      <c r="X50" s="121"/>
      <c r="Y50" s="44"/>
      <c r="Z50" s="164"/>
      <c r="AA50" s="28" t="str">
        <f>A50</f>
        <v>Jus d'orange 100%</v>
      </c>
    </row>
    <row r="51" spans="1:27" ht="12.75">
      <c r="A51" s="28"/>
      <c r="B51" s="22">
        <v>1</v>
      </c>
      <c r="C51" s="27">
        <v>0.8</v>
      </c>
      <c r="D51" s="43">
        <f>C51/B51</f>
        <v>0.8</v>
      </c>
      <c r="E51" s="43"/>
      <c r="F51" s="28"/>
      <c r="G51" s="144"/>
      <c r="H51" s="47"/>
      <c r="I51" s="47"/>
      <c r="J51" s="31">
        <v>1</v>
      </c>
      <c r="K51" s="81"/>
      <c r="L51" s="102"/>
      <c r="M51" s="102"/>
      <c r="N51" s="28"/>
      <c r="O51" s="144"/>
      <c r="P51" s="263"/>
      <c r="Q51" s="128"/>
      <c r="R51" s="28"/>
      <c r="S51" s="144"/>
      <c r="T51" s="263"/>
      <c r="U51" s="128"/>
      <c r="V51" s="22">
        <v>1</v>
      </c>
      <c r="W51" s="258"/>
      <c r="X51" s="121"/>
      <c r="Y51" s="44"/>
      <c r="Z51" s="164"/>
      <c r="AA51" s="28"/>
    </row>
    <row r="52" spans="1:27" ht="12.75">
      <c r="A52" s="28" t="s">
        <v>72</v>
      </c>
      <c r="B52" s="69"/>
      <c r="C52" s="27">
        <v>1.5</v>
      </c>
      <c r="D52" s="43"/>
      <c r="E52" s="43"/>
      <c r="F52" s="74">
        <v>0.2</v>
      </c>
      <c r="G52" s="27">
        <v>1.55</v>
      </c>
      <c r="H52" s="47"/>
      <c r="I52" s="47"/>
      <c r="J52" s="74">
        <v>0.2</v>
      </c>
      <c r="K52" s="36">
        <v>0.99</v>
      </c>
      <c r="L52" s="43">
        <f>K52/J52/10</f>
        <v>0.49499999999999994</v>
      </c>
      <c r="M52" s="43"/>
      <c r="N52" s="28"/>
      <c r="O52" s="144"/>
      <c r="P52" s="263"/>
      <c r="Q52" s="128"/>
      <c r="R52" s="28"/>
      <c r="S52" s="144"/>
      <c r="T52" s="263"/>
      <c r="U52" s="128"/>
      <c r="V52" s="69"/>
      <c r="W52" s="258"/>
      <c r="X52" s="121"/>
      <c r="Y52" s="44"/>
      <c r="Z52" s="164"/>
      <c r="AA52" s="28" t="str">
        <f aca="true" t="shared" si="4" ref="AA52:AA59">A52</f>
        <v>Jus d'orange 20%</v>
      </c>
    </row>
    <row r="53" spans="1:27" ht="12.75">
      <c r="A53" s="28" t="s">
        <v>73</v>
      </c>
      <c r="B53" s="69">
        <v>0.2</v>
      </c>
      <c r="C53" s="27">
        <v>0.6</v>
      </c>
      <c r="D53" s="43"/>
      <c r="E53" s="43"/>
      <c r="F53" s="74">
        <v>0.2</v>
      </c>
      <c r="G53" s="27">
        <v>1.51</v>
      </c>
      <c r="H53" s="47"/>
      <c r="I53" s="47"/>
      <c r="J53" s="74"/>
      <c r="K53" s="81"/>
      <c r="L53" s="43"/>
      <c r="M53" s="43"/>
      <c r="N53" s="28"/>
      <c r="O53" s="144"/>
      <c r="P53" s="263"/>
      <c r="Q53" s="128"/>
      <c r="R53" s="28"/>
      <c r="S53" s="144"/>
      <c r="T53" s="263"/>
      <c r="U53" s="128"/>
      <c r="V53" s="69">
        <v>0.2</v>
      </c>
      <c r="W53" s="258"/>
      <c r="X53" s="121"/>
      <c r="Y53" s="44"/>
      <c r="Z53" s="164"/>
      <c r="AA53" s="28" t="str">
        <f t="shared" si="4"/>
        <v>Jus d'orange 12%</v>
      </c>
    </row>
    <row r="54" spans="1:27" ht="12.75">
      <c r="A54" s="29" t="s">
        <v>126</v>
      </c>
      <c r="B54" s="140"/>
      <c r="C54" s="19"/>
      <c r="D54" s="33"/>
      <c r="E54" s="33"/>
      <c r="F54" s="82">
        <v>1</v>
      </c>
      <c r="G54" s="19">
        <v>0.72</v>
      </c>
      <c r="H54" s="9"/>
      <c r="I54" s="9"/>
      <c r="J54" s="82"/>
      <c r="K54" s="176"/>
      <c r="L54" s="33"/>
      <c r="M54" s="33"/>
      <c r="N54" s="29"/>
      <c r="O54" s="145"/>
      <c r="P54" s="264"/>
      <c r="Q54" s="130"/>
      <c r="R54" s="29"/>
      <c r="S54" s="145"/>
      <c r="T54" s="264"/>
      <c r="U54" s="130"/>
      <c r="V54" s="104"/>
      <c r="W54" s="259"/>
      <c r="X54" s="122"/>
      <c r="Y54" s="12"/>
      <c r="Z54" s="166"/>
      <c r="AA54" s="29" t="str">
        <f t="shared" si="4"/>
        <v>Sirop de menthe</v>
      </c>
    </row>
    <row r="55" spans="1:27" ht="12.75">
      <c r="A55" s="28" t="s">
        <v>14</v>
      </c>
      <c r="B55" s="23">
        <v>330</v>
      </c>
      <c r="C55" s="6">
        <v>2.15</v>
      </c>
      <c r="D55" s="5">
        <f>C55/B55*1000</f>
        <v>6.515151515151515</v>
      </c>
      <c r="E55" s="5"/>
      <c r="F55" s="28"/>
      <c r="G55" s="144"/>
      <c r="H55" s="47"/>
      <c r="I55" s="47"/>
      <c r="J55" s="30"/>
      <c r="K55" s="48"/>
      <c r="L55" s="49"/>
      <c r="M55" s="49"/>
      <c r="N55" s="30"/>
      <c r="O55" s="27"/>
      <c r="P55" s="261"/>
      <c r="Q55" s="128"/>
      <c r="R55" s="30">
        <v>300</v>
      </c>
      <c r="S55" s="36">
        <v>1.56</v>
      </c>
      <c r="T55" s="261">
        <f>S55/R55*100</f>
        <v>0.52</v>
      </c>
      <c r="U55" s="128"/>
      <c r="V55" s="288"/>
      <c r="W55" s="258"/>
      <c r="X55" s="121"/>
      <c r="Y55" s="44"/>
      <c r="Z55" s="164"/>
      <c r="AA55" s="28" t="str">
        <f t="shared" si="4"/>
        <v>bretzel+stick</v>
      </c>
    </row>
    <row r="56" spans="1:27" ht="12.75">
      <c r="A56" s="28" t="s">
        <v>15</v>
      </c>
      <c r="B56" s="23">
        <v>250</v>
      </c>
      <c r="C56" s="59">
        <v>0.4</v>
      </c>
      <c r="D56" s="60">
        <f>C56/B56*1000</f>
        <v>1.6</v>
      </c>
      <c r="E56" s="89"/>
      <c r="F56" s="30">
        <v>250</v>
      </c>
      <c r="G56" s="27">
        <v>0.42</v>
      </c>
      <c r="H56" s="58">
        <f>G56/F56*1000</f>
        <v>1.68</v>
      </c>
      <c r="I56" s="58"/>
      <c r="J56" s="30"/>
      <c r="K56" s="48"/>
      <c r="L56" s="49"/>
      <c r="M56" s="49"/>
      <c r="N56" s="30"/>
      <c r="O56" s="27"/>
      <c r="P56" s="263"/>
      <c r="Q56" s="128"/>
      <c r="R56" s="30">
        <v>250</v>
      </c>
      <c r="S56" s="27">
        <v>0.41</v>
      </c>
      <c r="T56" s="263">
        <f>S56/R56*100</f>
        <v>0.164</v>
      </c>
      <c r="U56" s="128"/>
      <c r="V56" s="131"/>
      <c r="W56" s="258"/>
      <c r="X56" s="121"/>
      <c r="Y56" s="44"/>
      <c r="Z56" s="164"/>
      <c r="AA56" s="28" t="str">
        <f t="shared" si="4"/>
        <v>stick</v>
      </c>
    </row>
    <row r="57" spans="1:27" ht="12.75">
      <c r="A57" s="28" t="s">
        <v>143</v>
      </c>
      <c r="B57" s="23">
        <v>125</v>
      </c>
      <c r="C57" s="36">
        <v>0.91</v>
      </c>
      <c r="D57" s="60">
        <f>C57/B57*1000</f>
        <v>7.28</v>
      </c>
      <c r="E57" s="89"/>
      <c r="F57" s="30"/>
      <c r="G57" s="27"/>
      <c r="H57" s="58"/>
      <c r="I57" s="58"/>
      <c r="J57" s="30"/>
      <c r="K57" s="48"/>
      <c r="L57" s="49"/>
      <c r="M57" s="49"/>
      <c r="N57" s="30"/>
      <c r="O57" s="27"/>
      <c r="P57" s="81"/>
      <c r="Q57" s="128"/>
      <c r="R57" s="30"/>
      <c r="S57" s="27"/>
      <c r="T57" s="81"/>
      <c r="U57" s="128"/>
      <c r="V57" s="131"/>
      <c r="W57" s="258"/>
      <c r="X57" s="121"/>
      <c r="Y57" s="44"/>
      <c r="Z57" s="164"/>
      <c r="AA57" s="28" t="str">
        <f t="shared" si="4"/>
        <v>Noix de cajou</v>
      </c>
    </row>
    <row r="58" spans="1:27" ht="12.75">
      <c r="A58" s="28" t="s">
        <v>141</v>
      </c>
      <c r="B58" s="23">
        <v>500</v>
      </c>
      <c r="C58" s="27">
        <v>2.58</v>
      </c>
      <c r="D58" s="5">
        <f>C58/B58*1000</f>
        <v>5.16</v>
      </c>
      <c r="E58" s="5"/>
      <c r="F58" s="30"/>
      <c r="G58" s="27"/>
      <c r="H58" s="58"/>
      <c r="I58" s="58"/>
      <c r="J58" s="30"/>
      <c r="K58" s="48"/>
      <c r="L58" s="49"/>
      <c r="M58" s="49"/>
      <c r="N58" s="30"/>
      <c r="O58" s="27"/>
      <c r="P58" s="81"/>
      <c r="Q58" s="128"/>
      <c r="R58" s="30"/>
      <c r="S58" s="27"/>
      <c r="T58" s="81"/>
      <c r="U58" s="128">
        <v>4.25</v>
      </c>
      <c r="V58" s="189">
        <v>1000</v>
      </c>
      <c r="W58" s="258"/>
      <c r="X58" s="121">
        <f>U58+(U58*Z$1/100)</f>
        <v>4.25</v>
      </c>
      <c r="Y58" s="180">
        <f>X58/V58*1000</f>
        <v>4.25</v>
      </c>
      <c r="Z58" s="164"/>
      <c r="AA58" s="28" t="str">
        <f t="shared" si="4"/>
        <v>Fruits sec</v>
      </c>
    </row>
    <row r="59" spans="1:27" ht="13.5" thickBot="1">
      <c r="A59" s="67" t="s">
        <v>5</v>
      </c>
      <c r="B59" s="61">
        <v>320</v>
      </c>
      <c r="C59" s="62">
        <v>2.16</v>
      </c>
      <c r="D59" s="64">
        <f>C59/B59*1000</f>
        <v>6.750000000000001</v>
      </c>
      <c r="E59" s="64"/>
      <c r="F59" s="105">
        <v>320</v>
      </c>
      <c r="G59" s="62">
        <v>2.16</v>
      </c>
      <c r="H59" s="64">
        <f>G59/F59*1000</f>
        <v>6.750000000000001</v>
      </c>
      <c r="I59" s="64"/>
      <c r="J59" s="105">
        <v>490</v>
      </c>
      <c r="K59" s="94">
        <v>1.65</v>
      </c>
      <c r="L59" s="95">
        <f>K59/J59*1000</f>
        <v>3.3673469387755097</v>
      </c>
      <c r="M59" s="119"/>
      <c r="N59" s="67"/>
      <c r="O59" s="181"/>
      <c r="P59" s="266"/>
      <c r="Q59" s="133"/>
      <c r="R59" s="67"/>
      <c r="S59" s="181"/>
      <c r="T59" s="266"/>
      <c r="U59" s="133"/>
      <c r="V59" s="132"/>
      <c r="W59" s="260"/>
      <c r="X59" s="134"/>
      <c r="Y59" s="63"/>
      <c r="Z59" s="167"/>
      <c r="AA59" s="67" t="str">
        <f t="shared" si="4"/>
        <v>olive</v>
      </c>
    </row>
  </sheetData>
  <sheetProtection/>
  <mergeCells count="1">
    <mergeCell ref="N1:Q1"/>
  </mergeCells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421875" style="0" bestFit="1" customWidth="1"/>
    <col min="2" max="2" width="8.140625" style="0" customWidth="1"/>
    <col min="3" max="7" width="9.57421875" style="0" customWidth="1"/>
  </cols>
  <sheetData>
    <row r="1" spans="1:8" ht="12.75">
      <c r="A1" s="217" t="s">
        <v>182</v>
      </c>
      <c r="B1" s="220"/>
      <c r="C1" s="218" t="s">
        <v>7</v>
      </c>
      <c r="D1" s="218"/>
      <c r="E1" s="217" t="s">
        <v>0</v>
      </c>
      <c r="F1" s="217" t="s">
        <v>8</v>
      </c>
      <c r="G1" s="214" t="s">
        <v>9</v>
      </c>
      <c r="H1" s="226" t="s">
        <v>201</v>
      </c>
    </row>
    <row r="2" spans="1:7" ht="12.75">
      <c r="A2" s="216"/>
      <c r="B2" s="221"/>
      <c r="C2" s="213" t="s">
        <v>193</v>
      </c>
      <c r="D2" s="51" t="s">
        <v>194</v>
      </c>
      <c r="E2" s="216"/>
      <c r="F2" s="216"/>
      <c r="G2" s="215"/>
    </row>
    <row r="3" spans="1:7" ht="12.75">
      <c r="A3" s="157" t="s">
        <v>116</v>
      </c>
      <c r="B3" s="222" t="s">
        <v>184</v>
      </c>
      <c r="C3" s="7">
        <v>1.15</v>
      </c>
      <c r="D3" s="157"/>
      <c r="E3" s="157"/>
      <c r="F3" s="157"/>
      <c r="G3" s="157"/>
    </row>
    <row r="4" spans="1:8" ht="12.75">
      <c r="A4" s="157" t="s">
        <v>195</v>
      </c>
      <c r="B4" s="222"/>
      <c r="C4" s="7"/>
      <c r="D4" s="157"/>
      <c r="E4" s="157"/>
      <c r="F4" s="157">
        <v>1.08</v>
      </c>
      <c r="G4" s="157"/>
      <c r="H4">
        <v>1.38</v>
      </c>
    </row>
    <row r="5" spans="1:7" ht="12.75">
      <c r="A5" s="157" t="s">
        <v>189</v>
      </c>
      <c r="B5" s="222" t="s">
        <v>200</v>
      </c>
      <c r="C5" s="7">
        <v>2.7</v>
      </c>
      <c r="D5" s="157"/>
      <c r="E5" s="157"/>
      <c r="F5" s="157"/>
      <c r="G5" s="157"/>
    </row>
    <row r="6" spans="1:7" ht="12.75">
      <c r="A6" s="157" t="s">
        <v>199</v>
      </c>
      <c r="B6" s="222" t="s">
        <v>200</v>
      </c>
      <c r="C6" s="7">
        <v>2.7</v>
      </c>
      <c r="D6" s="157"/>
      <c r="E6" s="157"/>
      <c r="F6" s="157"/>
      <c r="G6" s="157"/>
    </row>
    <row r="7" spans="1:7" ht="12.75">
      <c r="A7" s="157" t="s">
        <v>188</v>
      </c>
      <c r="B7" s="222"/>
      <c r="C7" s="7">
        <v>1.5</v>
      </c>
      <c r="D7" s="157"/>
      <c r="E7" s="157"/>
      <c r="F7" s="157"/>
      <c r="G7" s="157"/>
    </row>
    <row r="8" spans="1:7" ht="12.75">
      <c r="A8" s="137" t="s">
        <v>190</v>
      </c>
      <c r="B8" s="223"/>
      <c r="C8" s="10">
        <v>2.01</v>
      </c>
      <c r="D8" s="137"/>
      <c r="E8" s="137"/>
      <c r="F8" s="137"/>
      <c r="G8" s="137"/>
    </row>
    <row r="9" spans="1:7" ht="12.75">
      <c r="A9" s="157" t="s">
        <v>175</v>
      </c>
      <c r="B9" s="222"/>
      <c r="C9" s="7"/>
      <c r="D9" s="157">
        <v>4.68</v>
      </c>
      <c r="E9" s="157"/>
      <c r="F9" s="157"/>
      <c r="G9" s="157"/>
    </row>
    <row r="10" spans="1:7" ht="12.75">
      <c r="A10" s="157" t="s">
        <v>187</v>
      </c>
      <c r="B10" s="222"/>
      <c r="C10" s="7"/>
      <c r="D10" s="157"/>
      <c r="E10" s="157">
        <v>1.69</v>
      </c>
      <c r="F10" s="157"/>
      <c r="G10" s="157"/>
    </row>
    <row r="11" spans="1:7" ht="12.75">
      <c r="A11" s="137" t="s">
        <v>132</v>
      </c>
      <c r="B11" s="223"/>
      <c r="C11" s="10"/>
      <c r="D11" s="137"/>
      <c r="E11" s="137">
        <v>1.53</v>
      </c>
      <c r="F11" s="137"/>
      <c r="G11" s="137"/>
    </row>
    <row r="12" spans="1:7" ht="12.75">
      <c r="A12" s="148" t="s">
        <v>183</v>
      </c>
      <c r="B12" s="224">
        <v>1</v>
      </c>
      <c r="C12" s="39">
        <v>1.56</v>
      </c>
      <c r="D12" s="148"/>
      <c r="E12" s="148"/>
      <c r="F12" s="148"/>
      <c r="G12" s="148"/>
    </row>
    <row r="13" spans="1:7" ht="12.75">
      <c r="A13" s="157" t="s">
        <v>186</v>
      </c>
      <c r="B13" s="222" t="s">
        <v>198</v>
      </c>
      <c r="C13" s="7">
        <v>1.03</v>
      </c>
      <c r="D13" s="157"/>
      <c r="E13" s="157"/>
      <c r="F13" s="157"/>
      <c r="G13" s="157"/>
    </row>
    <row r="14" spans="1:7" ht="12.75">
      <c r="A14" s="157" t="s">
        <v>185</v>
      </c>
      <c r="B14" s="222" t="s">
        <v>196</v>
      </c>
      <c r="C14" s="7">
        <v>1.77</v>
      </c>
      <c r="D14" s="157">
        <v>1.64</v>
      </c>
      <c r="E14" s="157"/>
      <c r="F14" s="157"/>
      <c r="G14" s="157">
        <v>1.62</v>
      </c>
    </row>
    <row r="15" spans="1:7" ht="12.75">
      <c r="A15" s="157"/>
      <c r="B15" s="222" t="s">
        <v>197</v>
      </c>
      <c r="C15" s="7">
        <v>3.54</v>
      </c>
      <c r="D15" s="157"/>
      <c r="E15" s="157"/>
      <c r="F15" s="157"/>
      <c r="G15" s="157"/>
    </row>
    <row r="16" spans="1:7" ht="12.75">
      <c r="A16" s="157" t="s">
        <v>191</v>
      </c>
      <c r="B16" s="222"/>
      <c r="C16" s="7">
        <v>1.6</v>
      </c>
      <c r="D16" s="157"/>
      <c r="E16" s="157"/>
      <c r="F16" s="157"/>
      <c r="G16" s="157"/>
    </row>
    <row r="17" spans="1:7" ht="12.75">
      <c r="A17" s="137" t="s">
        <v>192</v>
      </c>
      <c r="B17" s="223"/>
      <c r="C17" s="10">
        <v>1.29</v>
      </c>
      <c r="D17" s="137"/>
      <c r="E17" s="137"/>
      <c r="F17" s="137"/>
      <c r="G17" s="137"/>
    </row>
    <row r="18" spans="1:7" ht="12.75">
      <c r="A18" s="219" t="s">
        <v>111</v>
      </c>
      <c r="B18" s="225"/>
      <c r="C18" s="212">
        <v>6.53</v>
      </c>
      <c r="D18" s="99"/>
      <c r="E18" s="99"/>
      <c r="F18" s="99"/>
      <c r="G18" s="9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140625" style="0" bestFit="1" customWidth="1"/>
    <col min="2" max="2" width="4.00390625" style="0" bestFit="1" customWidth="1"/>
  </cols>
  <sheetData>
    <row r="1" spans="1:5" ht="12.75">
      <c r="A1" s="9"/>
      <c r="B1" s="10"/>
      <c r="C1" s="51" t="s">
        <v>7</v>
      </c>
      <c r="D1" s="51" t="s">
        <v>8</v>
      </c>
      <c r="E1" s="51" t="s">
        <v>9</v>
      </c>
    </row>
    <row r="2" spans="1:7" ht="12.75">
      <c r="A2" s="54" t="s">
        <v>22</v>
      </c>
      <c r="B2" s="53"/>
      <c r="C2" s="55">
        <v>1.25</v>
      </c>
      <c r="D2" s="52">
        <v>1.63</v>
      </c>
      <c r="E2" s="52">
        <v>1.48</v>
      </c>
      <c r="G2" s="55">
        <v>1.25</v>
      </c>
    </row>
    <row r="3" spans="1:7" ht="12.75">
      <c r="A3" s="54" t="s">
        <v>23</v>
      </c>
      <c r="B3" s="53"/>
      <c r="C3" s="52">
        <v>3</v>
      </c>
      <c r="D3" s="52"/>
      <c r="E3" s="55">
        <v>2.56</v>
      </c>
      <c r="G3" s="55"/>
    </row>
    <row r="4" spans="1:7" ht="12.75">
      <c r="A4" s="54" t="s">
        <v>24</v>
      </c>
      <c r="B4" s="53"/>
      <c r="C4" s="52">
        <v>0.7</v>
      </c>
      <c r="D4" s="52">
        <v>1.2</v>
      </c>
      <c r="E4" s="55">
        <v>0.52</v>
      </c>
      <c r="G4" s="55">
        <v>0.52</v>
      </c>
    </row>
    <row r="5" spans="1:7" ht="12.75">
      <c r="A5" s="54" t="s">
        <v>25</v>
      </c>
      <c r="B5" s="53"/>
      <c r="C5" s="52">
        <v>0.6</v>
      </c>
      <c r="D5" s="52">
        <v>1</v>
      </c>
      <c r="E5" s="55">
        <v>0.48</v>
      </c>
      <c r="G5" s="55">
        <v>0.48</v>
      </c>
    </row>
    <row r="6" spans="1:7" ht="12.75">
      <c r="A6" s="54" t="s">
        <v>26</v>
      </c>
      <c r="B6" s="53"/>
      <c r="C6" s="55">
        <v>3.2</v>
      </c>
      <c r="D6" s="52">
        <v>4.03</v>
      </c>
      <c r="E6" s="52">
        <v>3.3</v>
      </c>
      <c r="G6" s="55">
        <v>3.2</v>
      </c>
    </row>
    <row r="7" spans="1:7" ht="12.75">
      <c r="A7" s="54" t="s">
        <v>27</v>
      </c>
      <c r="B7" s="53"/>
      <c r="C7" s="52">
        <v>1.5</v>
      </c>
      <c r="D7" s="52">
        <v>2.5</v>
      </c>
      <c r="E7" s="55">
        <v>1.02</v>
      </c>
      <c r="G7" s="55">
        <v>1.02</v>
      </c>
    </row>
    <row r="8" spans="1:5" ht="12.75">
      <c r="A8" s="54" t="s">
        <v>28</v>
      </c>
      <c r="B8" s="53" t="s">
        <v>30</v>
      </c>
      <c r="C8" s="52">
        <v>1.2</v>
      </c>
      <c r="D8" s="52"/>
      <c r="E8" s="52">
        <v>1.22</v>
      </c>
    </row>
    <row r="9" spans="1:5" ht="12.75">
      <c r="A9" s="54" t="s">
        <v>29</v>
      </c>
      <c r="B9" s="53" t="s">
        <v>30</v>
      </c>
      <c r="C9" s="52">
        <v>1.3</v>
      </c>
      <c r="D9" s="52"/>
      <c r="E9" s="52">
        <v>1.3</v>
      </c>
    </row>
    <row r="11" spans="3:7" ht="12.75">
      <c r="C11" s="4">
        <f>SUM(C2,C4:C7)</f>
        <v>7.25</v>
      </c>
      <c r="D11" s="4">
        <f>SUM(D2,D4:D7)</f>
        <v>10.36</v>
      </c>
      <c r="E11" s="4">
        <f>SUM(E2,E4:E7)</f>
        <v>6.799999999999999</v>
      </c>
      <c r="G11" s="4">
        <f>SUM(G2:G7)</f>
        <v>6.470000000000001</v>
      </c>
    </row>
    <row r="12" spans="3:7" ht="12.75">
      <c r="C12" s="4">
        <f>C11*5.56</f>
        <v>40.309999999999995</v>
      </c>
      <c r="D12" s="4">
        <f>D11*5.56</f>
        <v>57.60159999999999</v>
      </c>
      <c r="E12" s="4">
        <f>E11*5.56</f>
        <v>37.80799999999999</v>
      </c>
      <c r="G12" s="4">
        <f>G11*5.56</f>
        <v>35.9732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421875" style="0" bestFit="1" customWidth="1"/>
    <col min="2" max="2" width="2.00390625" style="0" bestFit="1" customWidth="1"/>
    <col min="3" max="3" width="7.140625" style="4" bestFit="1" customWidth="1"/>
    <col min="4" max="4" width="8.28125" style="0" bestFit="1" customWidth="1"/>
  </cols>
  <sheetData>
    <row r="1" ht="12.75">
      <c r="A1" t="s">
        <v>32</v>
      </c>
    </row>
    <row r="2" spans="1:4" ht="12.75">
      <c r="A2" t="s">
        <v>34</v>
      </c>
      <c r="B2">
        <v>1</v>
      </c>
      <c r="C2" s="4">
        <v>11</v>
      </c>
      <c r="D2" s="1">
        <f>C2*6.56</f>
        <v>72.16</v>
      </c>
    </row>
    <row r="3" spans="2:4" ht="12.75">
      <c r="B3">
        <v>2</v>
      </c>
      <c r="C3" s="4">
        <v>20</v>
      </c>
      <c r="D3" s="1">
        <f>C3*6.56</f>
        <v>131.2</v>
      </c>
    </row>
    <row r="4" spans="2:4" ht="12.75">
      <c r="B4">
        <v>3</v>
      </c>
      <c r="C4" s="4">
        <v>29</v>
      </c>
      <c r="D4" s="1">
        <f>C4*6.56</f>
        <v>190.23999999999998</v>
      </c>
    </row>
    <row r="5" spans="2:4" ht="12.75">
      <c r="B5">
        <v>4</v>
      </c>
      <c r="C5" s="4">
        <v>38</v>
      </c>
      <c r="D5" s="1">
        <f>C5*6.56</f>
        <v>249.27999999999997</v>
      </c>
    </row>
    <row r="7" spans="1:4" ht="12.75">
      <c r="A7" t="s">
        <v>33</v>
      </c>
      <c r="C7" s="4">
        <v>29</v>
      </c>
      <c r="D7" s="1">
        <f>C7*6.56</f>
        <v>190.23999999999998</v>
      </c>
    </row>
    <row r="10" ht="12.75">
      <c r="A10" t="s">
        <v>35</v>
      </c>
    </row>
    <row r="11" spans="1:4" ht="12.75">
      <c r="A11" t="s">
        <v>36</v>
      </c>
      <c r="C11" s="4">
        <v>24.5</v>
      </c>
      <c r="D11" s="1">
        <f>C11*6.56</f>
        <v>160.72</v>
      </c>
    </row>
    <row r="16" spans="5:8" ht="12.75">
      <c r="E16" t="s">
        <v>85</v>
      </c>
      <c r="F16" t="s">
        <v>86</v>
      </c>
      <c r="G16" t="s">
        <v>84</v>
      </c>
      <c r="H16" t="s">
        <v>83</v>
      </c>
    </row>
    <row r="17" spans="1:8" ht="12.75">
      <c r="A17" t="s">
        <v>82</v>
      </c>
      <c r="C17" s="4">
        <v>7.9</v>
      </c>
      <c r="D17" s="1">
        <f>C17*6.56</f>
        <v>51.824</v>
      </c>
      <c r="E17" s="103">
        <f>D17-1.58</f>
        <v>50.244</v>
      </c>
      <c r="F17" s="103">
        <f>E17/2</f>
        <v>25.122</v>
      </c>
      <c r="G17">
        <v>39</v>
      </c>
      <c r="H17" s="103">
        <f>G17-F17</f>
        <v>13.878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C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00390625" style="0" bestFit="1" customWidth="1"/>
    <col min="2" max="2" width="11.421875" style="4" customWidth="1"/>
    <col min="3" max="3" width="7.00390625" style="1" bestFit="1" customWidth="1"/>
  </cols>
  <sheetData>
    <row r="4" spans="1:3" ht="12.75">
      <c r="A4" t="s">
        <v>37</v>
      </c>
      <c r="B4" s="4">
        <v>55</v>
      </c>
      <c r="C4" s="1">
        <f>B4*6.56</f>
        <v>360.79999999999995</v>
      </c>
    </row>
    <row r="5" spans="1:3" ht="12.75">
      <c r="A5" t="s">
        <v>38</v>
      </c>
      <c r="B5" s="4">
        <v>69</v>
      </c>
      <c r="C5" s="1">
        <f>B5*6.56</f>
        <v>452.64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"/>
    </sheetView>
  </sheetViews>
  <sheetFormatPr defaultColWidth="11.421875" defaultRowHeight="12.75"/>
  <cols>
    <col min="3" max="3" width="19.57421875" style="0" bestFit="1" customWidth="1"/>
    <col min="4" max="4" width="18.421875" style="0" bestFit="1" customWidth="1"/>
    <col min="5" max="5" width="5.7109375" style="0" bestFit="1" customWidth="1"/>
    <col min="6" max="6" width="6.57421875" style="0" bestFit="1" customWidth="1"/>
    <col min="7" max="7" width="4.7109375" style="0" customWidth="1"/>
    <col min="8" max="8" width="6.00390625" style="0" bestFit="1" customWidth="1"/>
    <col min="9" max="9" width="7.00390625" style="0" bestFit="1" customWidth="1"/>
    <col min="10" max="10" width="7.7109375" style="0" bestFit="1" customWidth="1"/>
    <col min="11" max="11" width="7.8515625" style="0" bestFit="1" customWidth="1"/>
    <col min="12" max="12" width="6.8515625" style="0" bestFit="1" customWidth="1"/>
    <col min="13" max="13" width="6.421875" style="0" customWidth="1"/>
    <col min="15" max="15" width="5.00390625" style="0" customWidth="1"/>
  </cols>
  <sheetData>
    <row r="1" spans="8:12" ht="12.75">
      <c r="H1" s="506" t="s">
        <v>50</v>
      </c>
      <c r="I1" s="507"/>
      <c r="J1" s="507"/>
      <c r="K1" s="507"/>
      <c r="L1" s="508"/>
    </row>
    <row r="2" spans="8:13" ht="12.75">
      <c r="H2" s="513" t="s">
        <v>51</v>
      </c>
      <c r="I2" s="513"/>
      <c r="J2" s="70" t="s">
        <v>52</v>
      </c>
      <c r="K2" s="70" t="s">
        <v>53</v>
      </c>
      <c r="L2" s="70" t="s">
        <v>54</v>
      </c>
      <c r="M2" s="73" t="s">
        <v>67</v>
      </c>
    </row>
    <row r="3" spans="1:12" ht="12.75">
      <c r="A3" t="s">
        <v>7</v>
      </c>
      <c r="B3" t="s">
        <v>45</v>
      </c>
      <c r="C3" t="s">
        <v>46</v>
      </c>
      <c r="D3" t="s">
        <v>47</v>
      </c>
      <c r="E3" s="72">
        <v>0.25</v>
      </c>
      <c r="F3" s="72"/>
      <c r="G3" s="72"/>
      <c r="H3" t="s">
        <v>48</v>
      </c>
      <c r="I3" t="s">
        <v>49</v>
      </c>
      <c r="J3" t="s">
        <v>55</v>
      </c>
      <c r="K3" t="s">
        <v>57</v>
      </c>
      <c r="L3" t="s">
        <v>56</v>
      </c>
    </row>
    <row r="4" spans="1:7" ht="12.75">
      <c r="A4" t="s">
        <v>0</v>
      </c>
      <c r="B4" t="s">
        <v>58</v>
      </c>
      <c r="E4" s="71">
        <v>0.2</v>
      </c>
      <c r="F4" s="71" t="s">
        <v>59</v>
      </c>
      <c r="G4" s="71">
        <v>0.17</v>
      </c>
    </row>
    <row r="5" spans="6:7" ht="12.75">
      <c r="F5" t="s">
        <v>60</v>
      </c>
      <c r="G5" s="71">
        <v>0.03</v>
      </c>
    </row>
    <row r="6" spans="2:13" ht="12.75">
      <c r="B6" t="s">
        <v>61</v>
      </c>
      <c r="E6" s="71">
        <v>1</v>
      </c>
      <c r="H6" t="s">
        <v>62</v>
      </c>
      <c r="I6" t="s">
        <v>63</v>
      </c>
      <c r="J6" t="s">
        <v>64</v>
      </c>
      <c r="K6" t="s">
        <v>65</v>
      </c>
      <c r="L6" t="s">
        <v>66</v>
      </c>
      <c r="M6" t="s">
        <v>68</v>
      </c>
    </row>
    <row r="16" spans="2:5" ht="12.75">
      <c r="B16" t="s">
        <v>215</v>
      </c>
      <c r="E16" t="s">
        <v>216</v>
      </c>
    </row>
    <row r="17" spans="2:5" ht="12.75">
      <c r="B17" t="s">
        <v>0</v>
      </c>
      <c r="E17" t="s">
        <v>217</v>
      </c>
    </row>
    <row r="18" ht="12.75">
      <c r="E18" t="s">
        <v>218</v>
      </c>
    </row>
    <row r="19" ht="12.75">
      <c r="E19" t="s">
        <v>219</v>
      </c>
    </row>
    <row r="20" ht="12.75">
      <c r="E20" t="s">
        <v>220</v>
      </c>
    </row>
  </sheetData>
  <sheetProtection/>
  <mergeCells count="2">
    <mergeCell ref="H1:L1"/>
    <mergeCell ref="H2:I2"/>
  </mergeCells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3:L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28125" style="0" bestFit="1" customWidth="1"/>
    <col min="2" max="2" width="5.57421875" style="79" bestFit="1" customWidth="1"/>
    <col min="3" max="3" width="7.421875" style="75" bestFit="1" customWidth="1"/>
    <col min="4" max="4" width="8.00390625" style="76" bestFit="1" customWidth="1"/>
    <col min="5" max="5" width="7.7109375" style="78" bestFit="1" customWidth="1"/>
    <col min="6" max="6" width="7.8515625" style="78" bestFit="1" customWidth="1"/>
    <col min="7" max="7" width="6.8515625" style="78" bestFit="1" customWidth="1"/>
    <col min="8" max="8" width="6.140625" style="91" bestFit="1" customWidth="1"/>
    <col min="9" max="9" width="12.00390625" style="0" bestFit="1" customWidth="1"/>
  </cols>
  <sheetData>
    <row r="3" spans="3:7" ht="12.75">
      <c r="C3" s="506" t="s">
        <v>70</v>
      </c>
      <c r="D3" s="507"/>
      <c r="E3" s="507"/>
      <c r="F3" s="507"/>
      <c r="G3" s="508"/>
    </row>
    <row r="4" spans="3:12" ht="12.75">
      <c r="C4" s="513" t="s">
        <v>51</v>
      </c>
      <c r="D4" s="513"/>
      <c r="E4" s="77" t="s">
        <v>52</v>
      </c>
      <c r="F4" s="77" t="s">
        <v>53</v>
      </c>
      <c r="G4" s="77" t="s">
        <v>54</v>
      </c>
      <c r="H4" s="97" t="s">
        <v>77</v>
      </c>
      <c r="I4" s="97" t="s">
        <v>78</v>
      </c>
      <c r="J4" s="77" t="s">
        <v>79</v>
      </c>
      <c r="K4" s="98" t="s">
        <v>80</v>
      </c>
      <c r="L4" s="98" t="s">
        <v>81</v>
      </c>
    </row>
    <row r="5" spans="1:12" ht="12.75">
      <c r="A5" t="s">
        <v>69</v>
      </c>
      <c r="B5" s="80">
        <v>250</v>
      </c>
      <c r="C5" s="85">
        <v>1605</v>
      </c>
      <c r="D5" s="86">
        <v>378</v>
      </c>
      <c r="E5" s="87">
        <v>10.8</v>
      </c>
      <c r="F5" s="87">
        <v>79.5</v>
      </c>
      <c r="G5" s="87">
        <v>1.9</v>
      </c>
      <c r="J5" s="99"/>
      <c r="K5" s="99"/>
      <c r="L5" s="99"/>
    </row>
    <row r="6" spans="1:12" ht="12.75">
      <c r="A6" t="s">
        <v>75</v>
      </c>
      <c r="B6" s="79">
        <v>300</v>
      </c>
      <c r="C6" s="85">
        <v>2098</v>
      </c>
      <c r="D6" s="86">
        <v>501</v>
      </c>
      <c r="E6" s="87">
        <v>4</v>
      </c>
      <c r="F6" s="87">
        <v>65</v>
      </c>
      <c r="G6" s="87">
        <v>25</v>
      </c>
      <c r="H6" s="92">
        <v>12</v>
      </c>
      <c r="I6">
        <f>D6/H6</f>
        <v>41.75</v>
      </c>
      <c r="J6" s="99"/>
      <c r="K6" s="99"/>
      <c r="L6" s="99"/>
    </row>
    <row r="7" spans="1:12" ht="12.75">
      <c r="A7" t="s">
        <v>76</v>
      </c>
      <c r="B7" s="79">
        <v>300</v>
      </c>
      <c r="C7" s="85">
        <v>2078</v>
      </c>
      <c r="D7" s="86">
        <v>496</v>
      </c>
      <c r="E7" s="87">
        <v>4</v>
      </c>
      <c r="F7" s="87">
        <v>66</v>
      </c>
      <c r="G7" s="87">
        <v>24</v>
      </c>
      <c r="H7" s="92">
        <v>13</v>
      </c>
      <c r="I7">
        <f>D7/H7</f>
        <v>38.15384615384615</v>
      </c>
      <c r="J7" s="99"/>
      <c r="K7" s="99"/>
      <c r="L7" s="99"/>
    </row>
    <row r="8" spans="1:12" ht="12.75">
      <c r="A8" t="s">
        <v>12</v>
      </c>
      <c r="C8" s="85">
        <v>610</v>
      </c>
      <c r="D8" s="86">
        <v>150</v>
      </c>
      <c r="E8" s="87">
        <v>2.6</v>
      </c>
      <c r="F8" s="87">
        <v>27</v>
      </c>
      <c r="G8" s="87">
        <v>3</v>
      </c>
      <c r="H8" s="101">
        <v>135</v>
      </c>
      <c r="J8" s="87">
        <v>7</v>
      </c>
      <c r="K8" s="100">
        <v>0.003</v>
      </c>
      <c r="L8" s="87">
        <v>0.3</v>
      </c>
    </row>
  </sheetData>
  <sheetProtection/>
  <mergeCells count="2">
    <mergeCell ref="C3:G3"/>
    <mergeCell ref="C4:D4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L14" sqref="L14"/>
    </sheetView>
  </sheetViews>
  <sheetFormatPr defaultColWidth="11.421875" defaultRowHeight="12.75"/>
  <cols>
    <col min="1" max="1" width="16.7109375" style="0" bestFit="1" customWidth="1"/>
    <col min="2" max="4" width="7.140625" style="298" customWidth="1"/>
    <col min="5" max="8" width="7.140625" style="0" customWidth="1"/>
  </cols>
  <sheetData>
    <row r="1" spans="1:8" s="292" customFormat="1" ht="114" thickBot="1">
      <c r="A1" s="301"/>
      <c r="B1" s="301" t="s">
        <v>225</v>
      </c>
      <c r="C1" s="301" t="s">
        <v>7</v>
      </c>
      <c r="D1" s="301" t="s">
        <v>226</v>
      </c>
      <c r="E1" s="301" t="s">
        <v>231</v>
      </c>
      <c r="F1" s="301" t="s">
        <v>252</v>
      </c>
      <c r="G1" s="301" t="s">
        <v>254</v>
      </c>
      <c r="H1" s="301"/>
    </row>
    <row r="2" spans="1:10" ht="12.75">
      <c r="A2" s="307" t="s">
        <v>13</v>
      </c>
      <c r="B2" s="349">
        <v>14.75</v>
      </c>
      <c r="C2" s="350">
        <v>14.4</v>
      </c>
      <c r="D2" s="351">
        <v>14.7</v>
      </c>
      <c r="E2" s="352"/>
      <c r="F2" s="352"/>
      <c r="G2" s="352"/>
      <c r="H2" s="353"/>
      <c r="I2" s="294"/>
      <c r="J2" s="294"/>
    </row>
    <row r="3" spans="1:10" ht="12.75">
      <c r="A3" s="308" t="s">
        <v>18</v>
      </c>
      <c r="B3" s="341"/>
      <c r="C3" s="342"/>
      <c r="D3" s="342">
        <v>16.95</v>
      </c>
      <c r="E3" s="348">
        <v>16.32</v>
      </c>
      <c r="F3" s="343"/>
      <c r="G3" s="343"/>
      <c r="H3" s="344"/>
      <c r="I3" s="294"/>
      <c r="J3" s="294"/>
    </row>
    <row r="4" spans="1:10" ht="13.5" thickBot="1">
      <c r="A4" s="312" t="s">
        <v>230</v>
      </c>
      <c r="B4" s="305"/>
      <c r="C4" s="323">
        <v>15.17</v>
      </c>
      <c r="D4" s="299">
        <v>15.95</v>
      </c>
      <c r="E4" s="300"/>
      <c r="F4" s="300"/>
      <c r="G4" s="300"/>
      <c r="H4" s="303"/>
      <c r="I4" s="294"/>
      <c r="J4" s="314"/>
    </row>
    <row r="5" spans="1:10" ht="12.75">
      <c r="A5" s="313" t="s">
        <v>232</v>
      </c>
      <c r="B5" s="336"/>
      <c r="C5" s="337"/>
      <c r="D5" s="337"/>
      <c r="E5" s="338">
        <v>25.83</v>
      </c>
      <c r="F5" s="338"/>
      <c r="G5" s="338"/>
      <c r="H5" s="339"/>
      <c r="I5" s="294"/>
      <c r="J5" s="314"/>
    </row>
    <row r="6" spans="1:10" ht="12.75">
      <c r="A6" s="309" t="s">
        <v>181</v>
      </c>
      <c r="B6" s="341"/>
      <c r="C6" s="342">
        <v>33.05</v>
      </c>
      <c r="D6" s="342"/>
      <c r="E6" s="347">
        <v>27.52</v>
      </c>
      <c r="F6" s="343"/>
      <c r="G6" s="343"/>
      <c r="H6" s="344"/>
      <c r="I6" s="294"/>
      <c r="J6" s="294"/>
    </row>
    <row r="7" spans="1:10" ht="12.75">
      <c r="A7" s="308" t="s">
        <v>233</v>
      </c>
      <c r="B7" s="341"/>
      <c r="C7" s="342"/>
      <c r="D7" s="342"/>
      <c r="E7" s="343">
        <v>28.09</v>
      </c>
      <c r="F7" s="343"/>
      <c r="G7" s="343"/>
      <c r="H7" s="344"/>
      <c r="I7" s="294"/>
      <c r="J7" s="294"/>
    </row>
    <row r="8" spans="1:10" ht="13.5" thickBot="1">
      <c r="A8" s="312" t="s">
        <v>235</v>
      </c>
      <c r="B8" s="346">
        <v>23.45</v>
      </c>
      <c r="C8" s="299"/>
      <c r="D8" s="299">
        <v>29.25</v>
      </c>
      <c r="E8" s="300"/>
      <c r="F8" s="300"/>
      <c r="G8" s="300"/>
      <c r="H8" s="303"/>
      <c r="I8" s="294"/>
      <c r="J8" s="294"/>
    </row>
    <row r="9" spans="1:10" ht="12.75">
      <c r="A9" s="311" t="s">
        <v>228</v>
      </c>
      <c r="B9" s="336"/>
      <c r="C9" s="337">
        <v>19.5</v>
      </c>
      <c r="D9" s="345">
        <v>18.95</v>
      </c>
      <c r="E9" s="337">
        <v>19.5</v>
      </c>
      <c r="F9" s="338"/>
      <c r="G9" s="338"/>
      <c r="H9" s="339"/>
      <c r="I9" s="294"/>
      <c r="J9" s="294"/>
    </row>
    <row r="10" spans="1:10" ht="12.75">
      <c r="A10" s="309" t="s">
        <v>229</v>
      </c>
      <c r="B10" s="341">
        <v>27.45</v>
      </c>
      <c r="C10" s="342">
        <v>28.2</v>
      </c>
      <c r="D10" s="342"/>
      <c r="E10" s="343"/>
      <c r="F10" s="343"/>
      <c r="G10" s="343"/>
      <c r="H10" s="344"/>
      <c r="I10" s="294"/>
      <c r="J10" s="294"/>
    </row>
    <row r="11" spans="1:10" ht="12.75">
      <c r="A11" s="309" t="s">
        <v>236</v>
      </c>
      <c r="B11" s="341"/>
      <c r="C11" s="342"/>
      <c r="D11" s="342">
        <v>42.44</v>
      </c>
      <c r="E11" s="343"/>
      <c r="F11" s="343"/>
      <c r="G11" s="343"/>
      <c r="H11" s="344"/>
      <c r="I11" s="294"/>
      <c r="J11" s="294"/>
    </row>
    <row r="12" spans="1:10" ht="12.75">
      <c r="A12" s="309" t="s">
        <v>227</v>
      </c>
      <c r="B12" s="341">
        <v>33.83</v>
      </c>
      <c r="C12" s="342"/>
      <c r="D12" s="342"/>
      <c r="E12" s="343"/>
      <c r="F12" s="343"/>
      <c r="G12" s="343"/>
      <c r="H12" s="344"/>
      <c r="I12" s="294"/>
      <c r="J12" s="294"/>
    </row>
    <row r="13" spans="1:10" ht="13.5" thickBot="1">
      <c r="A13" s="310" t="s">
        <v>214</v>
      </c>
      <c r="B13" s="340"/>
      <c r="C13" s="299"/>
      <c r="D13" s="299">
        <v>25.82</v>
      </c>
      <c r="E13" s="300"/>
      <c r="F13" s="300"/>
      <c r="G13" s="300"/>
      <c r="H13" s="303"/>
      <c r="I13" s="294"/>
      <c r="J13" s="294"/>
    </row>
    <row r="14" spans="1:10" ht="12.75">
      <c r="A14" s="313" t="s">
        <v>237</v>
      </c>
      <c r="B14" s="336"/>
      <c r="C14" s="337"/>
      <c r="D14" s="337">
        <v>15.94</v>
      </c>
      <c r="E14" s="338"/>
      <c r="F14" s="338"/>
      <c r="G14" s="338"/>
      <c r="H14" s="339"/>
      <c r="I14" s="294"/>
      <c r="J14" s="294"/>
    </row>
    <row r="15" spans="1:10" ht="13.5" thickBot="1">
      <c r="A15" s="310" t="s">
        <v>111</v>
      </c>
      <c r="B15" s="335"/>
      <c r="C15" s="327"/>
      <c r="D15" s="327">
        <v>7.73</v>
      </c>
      <c r="E15" s="328"/>
      <c r="F15" s="328"/>
      <c r="G15" s="328"/>
      <c r="H15" s="329"/>
      <c r="I15" s="294"/>
      <c r="J15" s="294"/>
    </row>
    <row r="16" spans="1:8" ht="12.75">
      <c r="A16" s="319" t="s">
        <v>241</v>
      </c>
      <c r="B16" s="318"/>
      <c r="C16" s="316"/>
      <c r="D16" s="324">
        <v>2.12</v>
      </c>
      <c r="E16" s="137"/>
      <c r="F16" s="137"/>
      <c r="G16" s="137"/>
      <c r="H16" s="223"/>
    </row>
    <row r="17" spans="1:8" ht="12.75">
      <c r="A17" s="320" t="s">
        <v>242</v>
      </c>
      <c r="B17" s="317"/>
      <c r="C17" s="315">
        <v>5.79</v>
      </c>
      <c r="D17" s="315"/>
      <c r="E17" s="99"/>
      <c r="F17" s="99"/>
      <c r="G17" s="99"/>
      <c r="H17" s="225"/>
    </row>
    <row r="18" spans="1:8" ht="12.75">
      <c r="A18" s="320" t="s">
        <v>243</v>
      </c>
      <c r="B18" s="317"/>
      <c r="C18" s="315">
        <v>2.22</v>
      </c>
      <c r="D18" s="315"/>
      <c r="E18" s="99"/>
      <c r="F18" s="99"/>
      <c r="G18" s="99"/>
      <c r="H18" s="225"/>
    </row>
    <row r="19" spans="1:8" ht="12.75">
      <c r="A19" s="320" t="s">
        <v>239</v>
      </c>
      <c r="B19" s="317"/>
      <c r="C19" s="315"/>
      <c r="D19" s="315">
        <v>3.18</v>
      </c>
      <c r="E19" s="99"/>
      <c r="F19" s="99"/>
      <c r="G19" s="99"/>
      <c r="H19" s="225"/>
    </row>
    <row r="20" spans="1:8" ht="13.5" thickBot="1">
      <c r="A20" s="321" t="s">
        <v>240</v>
      </c>
      <c r="B20" s="330"/>
      <c r="C20" s="331">
        <v>3.99</v>
      </c>
      <c r="D20" s="332">
        <v>4.43</v>
      </c>
      <c r="E20" s="333"/>
      <c r="F20" s="333"/>
      <c r="G20" s="333"/>
      <c r="H20" s="334"/>
    </row>
    <row r="21" spans="1:10" ht="13.5" thickBot="1">
      <c r="A21" s="322" t="s">
        <v>234</v>
      </c>
      <c r="B21" s="326"/>
      <c r="C21" s="327"/>
      <c r="D21" s="327">
        <v>1.45</v>
      </c>
      <c r="E21" s="328"/>
      <c r="F21" s="328"/>
      <c r="G21" s="328"/>
      <c r="H21" s="329"/>
      <c r="I21" s="294"/>
      <c r="J21" s="294"/>
    </row>
    <row r="22" spans="1:10" ht="12.75">
      <c r="A22" s="313" t="s">
        <v>250</v>
      </c>
      <c r="B22" s="305"/>
      <c r="C22" s="299"/>
      <c r="D22" s="299"/>
      <c r="E22" s="300"/>
      <c r="F22" s="300"/>
      <c r="G22" s="300"/>
      <c r="H22" s="303"/>
      <c r="I22" s="294"/>
      <c r="J22" s="294"/>
    </row>
    <row r="23" spans="1:10" ht="12.75">
      <c r="A23" s="308" t="s">
        <v>251</v>
      </c>
      <c r="B23" s="306"/>
      <c r="C23" s="325">
        <v>3.75</v>
      </c>
      <c r="D23" s="296"/>
      <c r="E23" s="293"/>
      <c r="F23" s="293">
        <v>3.9</v>
      </c>
      <c r="G23" s="293"/>
      <c r="H23" s="302"/>
      <c r="I23" s="294"/>
      <c r="J23" s="294"/>
    </row>
    <row r="24" spans="1:10" ht="12.75">
      <c r="A24" s="308" t="s">
        <v>253</v>
      </c>
      <c r="B24" s="306"/>
      <c r="C24" s="296">
        <v>5.18</v>
      </c>
      <c r="D24" s="296"/>
      <c r="E24" s="293"/>
      <c r="F24" s="293">
        <v>4.7</v>
      </c>
      <c r="G24" s="293">
        <v>4.78</v>
      </c>
      <c r="H24" s="302"/>
      <c r="I24" s="294" t="s">
        <v>255</v>
      </c>
      <c r="J24" s="294"/>
    </row>
    <row r="25" spans="1:10" ht="12.75">
      <c r="A25" s="308" t="s">
        <v>256</v>
      </c>
      <c r="B25" s="306"/>
      <c r="C25" s="296">
        <v>5.32</v>
      </c>
      <c r="D25" s="296">
        <v>4.9</v>
      </c>
      <c r="E25" s="293"/>
      <c r="F25" s="293"/>
      <c r="G25" s="293">
        <v>5.38</v>
      </c>
      <c r="H25" s="302"/>
      <c r="I25" s="294" t="s">
        <v>255</v>
      </c>
      <c r="J25" s="294"/>
    </row>
    <row r="26" spans="1:10" ht="12.75">
      <c r="A26" s="308"/>
      <c r="B26" s="306"/>
      <c r="C26" s="296"/>
      <c r="D26" s="296"/>
      <c r="E26" s="293"/>
      <c r="F26" s="293"/>
      <c r="G26" s="293"/>
      <c r="H26" s="302"/>
      <c r="I26" s="294"/>
      <c r="J26" s="294"/>
    </row>
    <row r="27" spans="1:10" ht="12.75">
      <c r="A27" s="308"/>
      <c r="B27" s="306"/>
      <c r="C27" s="296"/>
      <c r="D27" s="296"/>
      <c r="E27" s="293"/>
      <c r="F27" s="293"/>
      <c r="G27" s="293"/>
      <c r="H27" s="302"/>
      <c r="I27" s="294"/>
      <c r="J27" s="294"/>
    </row>
    <row r="28" spans="1:10" ht="12.75">
      <c r="A28" s="308"/>
      <c r="B28" s="306"/>
      <c r="C28" s="296"/>
      <c r="D28" s="296"/>
      <c r="E28" s="293"/>
      <c r="F28" s="293"/>
      <c r="G28" s="293"/>
      <c r="H28" s="302"/>
      <c r="I28" s="294"/>
      <c r="J28" s="294"/>
    </row>
    <row r="29" spans="1:10" ht="12.75">
      <c r="A29" t="s">
        <v>172</v>
      </c>
      <c r="B29" s="297"/>
      <c r="C29" s="297"/>
      <c r="D29" s="297">
        <v>0.78</v>
      </c>
      <c r="E29" s="294"/>
      <c r="F29" s="294"/>
      <c r="G29" s="294"/>
      <c r="H29" s="294"/>
      <c r="I29" s="294"/>
      <c r="J29" s="294"/>
    </row>
    <row r="30" spans="1:10" ht="12.75">
      <c r="A30" t="s">
        <v>238</v>
      </c>
      <c r="B30" s="297"/>
      <c r="C30" s="297"/>
      <c r="D30" s="297">
        <v>0.8</v>
      </c>
      <c r="E30" s="294"/>
      <c r="F30" s="294"/>
      <c r="G30" s="294"/>
      <c r="H30" s="294"/>
      <c r="I30" s="294"/>
      <c r="J30" s="294"/>
    </row>
    <row r="31" spans="1:10" ht="12.75">
      <c r="A31" s="304"/>
      <c r="B31" s="296"/>
      <c r="C31" s="296"/>
      <c r="D31" s="296"/>
      <c r="E31" s="293"/>
      <c r="F31" s="293"/>
      <c r="G31" s="293"/>
      <c r="H31" s="302"/>
      <c r="I31" s="294"/>
      <c r="J31" s="294"/>
    </row>
    <row r="32" spans="1:10" ht="12.75">
      <c r="A32" s="304"/>
      <c r="B32" s="296"/>
      <c r="C32" s="296"/>
      <c r="D32" s="296"/>
      <c r="E32" s="293"/>
      <c r="F32" s="293"/>
      <c r="G32" s="293"/>
      <c r="H32" s="302"/>
      <c r="I32" s="294"/>
      <c r="J32" s="294"/>
    </row>
    <row r="33" spans="2:10" ht="12.75">
      <c r="B33" s="297"/>
      <c r="C33" s="297"/>
      <c r="D33" s="297"/>
      <c r="E33" s="294"/>
      <c r="F33" s="294"/>
      <c r="G33" s="294"/>
      <c r="H33" s="294"/>
      <c r="I33" s="294"/>
      <c r="J33" s="294"/>
    </row>
    <row r="34" spans="2:10" ht="12.75">
      <c r="B34" s="297"/>
      <c r="C34" s="297"/>
      <c r="D34" s="297"/>
      <c r="E34" s="294"/>
      <c r="F34" s="294"/>
      <c r="G34" s="294"/>
      <c r="H34" s="294"/>
      <c r="I34" s="294"/>
      <c r="J34" s="294"/>
    </row>
    <row r="35" spans="2:10" ht="12.75">
      <c r="B35" s="297"/>
      <c r="C35" s="297"/>
      <c r="D35" s="297"/>
      <c r="E35" s="294"/>
      <c r="F35" s="294"/>
      <c r="G35" s="294"/>
      <c r="H35" s="294"/>
      <c r="I35" s="294"/>
      <c r="J35" s="294"/>
    </row>
    <row r="36" spans="2:10" ht="12.75">
      <c r="B36" s="297"/>
      <c r="C36" s="297"/>
      <c r="D36" s="297"/>
      <c r="E36" s="294"/>
      <c r="F36" s="294"/>
      <c r="G36" s="294"/>
      <c r="H36" s="294"/>
      <c r="I36" s="294"/>
      <c r="J36" s="294"/>
    </row>
    <row r="37" spans="2:10" ht="12.75">
      <c r="B37" s="297"/>
      <c r="C37" s="297"/>
      <c r="D37" s="297"/>
      <c r="E37" s="294"/>
      <c r="F37" s="294"/>
      <c r="G37" s="294"/>
      <c r="H37" s="294"/>
      <c r="I37" s="294"/>
      <c r="J37" s="294"/>
    </row>
    <row r="39" spans="1:5" ht="12.75">
      <c r="A39" t="s">
        <v>244</v>
      </c>
      <c r="C39" s="298">
        <v>1.45</v>
      </c>
      <c r="D39" s="298">
        <v>1.08</v>
      </c>
      <c r="E39">
        <v>1.36</v>
      </c>
    </row>
    <row r="40" spans="1:4" ht="12.75">
      <c r="A40" t="s">
        <v>247</v>
      </c>
      <c r="D40" s="298">
        <v>2.2</v>
      </c>
    </row>
    <row r="41" spans="1:3" ht="12.75">
      <c r="A41" t="s">
        <v>248</v>
      </c>
      <c r="C41" s="298">
        <v>2.5</v>
      </c>
    </row>
    <row r="42" spans="1:5" ht="12.75">
      <c r="A42" t="s">
        <v>246</v>
      </c>
      <c r="C42" s="298">
        <v>3.55</v>
      </c>
      <c r="E42">
        <v>3.38</v>
      </c>
    </row>
    <row r="43" spans="1:5" ht="12.75">
      <c r="A43" t="s">
        <v>249</v>
      </c>
      <c r="E43">
        <v>5</v>
      </c>
    </row>
    <row r="44" spans="1:4" ht="12.75">
      <c r="A44" t="s">
        <v>245</v>
      </c>
      <c r="D44" s="298">
        <v>5.34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ALPHA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ALPHA</dc:creator>
  <cp:keywords/>
  <dc:description/>
  <cp:lastModifiedBy>Alpha</cp:lastModifiedBy>
  <cp:lastPrinted>2016-04-09T23:31:34Z</cp:lastPrinted>
  <dcterms:created xsi:type="dcterms:W3CDTF">2004-03-18T12:09:45Z</dcterms:created>
  <dcterms:modified xsi:type="dcterms:W3CDTF">2018-01-09T12:49:36Z</dcterms:modified>
  <cp:category/>
  <cp:version/>
  <cp:contentType/>
  <cp:contentStatus/>
</cp:coreProperties>
</file>